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6fca6de09edd8fa/Bob's Documents/Village/2026-27 Budget/"/>
    </mc:Choice>
  </mc:AlternateContent>
  <xr:revisionPtr revIDLastSave="2" documentId="8_{E83EB13C-FD40-44FC-BE38-078744A2D5B3}" xr6:coauthVersionLast="47" xr6:coauthVersionMax="47" xr10:uidLastSave="{D8B98127-AF27-4656-BDD3-02CCA366F716}"/>
  <bookViews>
    <workbookView xWindow="-120" yWindow="-120" windowWidth="24240" windowHeight="13020" activeTab="1" xr2:uid="{00000000-000D-0000-FFFF-FFFF00000000}"/>
  </bookViews>
  <sheets>
    <sheet name="Summary of Budget" sheetId="3" r:id="rId1"/>
    <sheet name="General A" sheetId="1" r:id="rId2"/>
    <sheet name="Water F" sheetId="2" r:id="rId3"/>
  </sheets>
  <definedNames>
    <definedName name="_xlnm.Print_Area" localSheetId="1">'General A'!$A$1:$V$148</definedName>
    <definedName name="_xlnm.Print_Area" localSheetId="0">'Summary of Budget'!$A$1:$E$39</definedName>
    <definedName name="_xlnm.Print_Area" localSheetId="2">'Water F'!$A$1:$R$52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E36" i="3"/>
  <c r="E33" i="3"/>
  <c r="E32" i="3"/>
  <c r="V122" i="1" l="1"/>
  <c r="T30" i="2"/>
  <c r="T40" i="2" s="1"/>
  <c r="D33" i="3"/>
  <c r="T46" i="2"/>
  <c r="S46" i="2"/>
  <c r="T45" i="2"/>
  <c r="S45" i="2"/>
  <c r="S44" i="2"/>
  <c r="T43" i="2"/>
  <c r="S43" i="2"/>
  <c r="T42" i="2"/>
  <c r="S42" i="2"/>
  <c r="S40" i="2"/>
  <c r="T11" i="2"/>
  <c r="T51" i="2" s="1"/>
  <c r="E37" i="3" s="1"/>
  <c r="S11" i="2"/>
  <c r="S51" i="2" s="1"/>
  <c r="U142" i="1"/>
  <c r="V141" i="1"/>
  <c r="U141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U130" i="1"/>
  <c r="V47" i="1"/>
  <c r="V146" i="1" s="1"/>
  <c r="U47" i="1"/>
  <c r="U146" i="1" s="1"/>
  <c r="V45" i="1"/>
  <c r="U45" i="1"/>
  <c r="V44" i="1"/>
  <c r="U44" i="1"/>
  <c r="V43" i="1"/>
  <c r="U43" i="1"/>
  <c r="V42" i="1"/>
  <c r="U42" i="1"/>
  <c r="V41" i="1"/>
  <c r="V46" i="1" s="1"/>
  <c r="U41" i="1"/>
  <c r="V39" i="1"/>
  <c r="U39" i="1"/>
  <c r="T41" i="1"/>
  <c r="T39" i="1"/>
  <c r="Q40" i="2"/>
  <c r="V130" i="1" l="1"/>
  <c r="U143" i="1"/>
  <c r="U145" i="1" s="1"/>
  <c r="U148" i="1" s="1"/>
  <c r="S47" i="2"/>
  <c r="S50" i="2" s="1"/>
  <c r="S52" i="2" s="1"/>
  <c r="U46" i="1"/>
  <c r="T44" i="2"/>
  <c r="T47" i="2" s="1"/>
  <c r="T50" i="2" s="1"/>
  <c r="V140" i="1"/>
  <c r="V143" i="1" s="1"/>
  <c r="V145" i="1" s="1"/>
  <c r="Q46" i="2"/>
  <c r="Q45" i="2"/>
  <c r="Q44" i="2"/>
  <c r="Q43" i="2"/>
  <c r="Q42" i="2"/>
  <c r="T123" i="1"/>
  <c r="T122" i="1"/>
  <c r="T133" i="1"/>
  <c r="T138" i="1"/>
  <c r="S142" i="1"/>
  <c r="T141" i="1"/>
  <c r="S141" i="1"/>
  <c r="S140" i="1"/>
  <c r="T139" i="1"/>
  <c r="S139" i="1"/>
  <c r="S138" i="1"/>
  <c r="T137" i="1"/>
  <c r="S137" i="1"/>
  <c r="T136" i="1"/>
  <c r="S136" i="1"/>
  <c r="T135" i="1"/>
  <c r="S135" i="1"/>
  <c r="T134" i="1"/>
  <c r="S134" i="1"/>
  <c r="S133" i="1"/>
  <c r="T132" i="1"/>
  <c r="S132" i="1"/>
  <c r="S130" i="1"/>
  <c r="T47" i="1"/>
  <c r="T146" i="1" s="1"/>
  <c r="S47" i="1"/>
  <c r="S146" i="1" s="1"/>
  <c r="T45" i="1"/>
  <c r="S45" i="1"/>
  <c r="T44" i="1"/>
  <c r="S44" i="1"/>
  <c r="T43" i="1"/>
  <c r="S43" i="1"/>
  <c r="T42" i="1"/>
  <c r="S42" i="1"/>
  <c r="S41" i="1"/>
  <c r="S39" i="1"/>
  <c r="P46" i="2"/>
  <c r="Q11" i="2"/>
  <c r="Q51" i="2" s="1"/>
  <c r="R11" i="2"/>
  <c r="R51" i="2" s="1"/>
  <c r="D37" i="3" s="1"/>
  <c r="R46" i="2"/>
  <c r="R45" i="2"/>
  <c r="R43" i="2"/>
  <c r="R42" i="2"/>
  <c r="R30" i="2"/>
  <c r="F27" i="3"/>
  <c r="D22" i="3"/>
  <c r="D21" i="3"/>
  <c r="B18" i="3"/>
  <c r="D10" i="3"/>
  <c r="D26" i="3" s="1"/>
  <c r="D9" i="3"/>
  <c r="D25" i="3" s="1"/>
  <c r="O46" i="2"/>
  <c r="P45" i="2"/>
  <c r="O45" i="2"/>
  <c r="O44" i="2"/>
  <c r="P43" i="2"/>
  <c r="O43" i="2"/>
  <c r="P42" i="2"/>
  <c r="O42" i="2"/>
  <c r="O40" i="2"/>
  <c r="P11" i="2"/>
  <c r="P51" i="2" s="1"/>
  <c r="O11" i="2"/>
  <c r="O51" i="2" s="1"/>
  <c r="Q142" i="1"/>
  <c r="R141" i="1"/>
  <c r="Q141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Q130" i="1"/>
  <c r="R123" i="1"/>
  <c r="R122" i="1"/>
  <c r="R47" i="1"/>
  <c r="R146" i="1" s="1"/>
  <c r="Q47" i="1"/>
  <c r="Q146" i="1" s="1"/>
  <c r="R45" i="1"/>
  <c r="Q45" i="1"/>
  <c r="R44" i="1"/>
  <c r="Q44" i="1"/>
  <c r="R43" i="1"/>
  <c r="Q43" i="1"/>
  <c r="R42" i="1"/>
  <c r="Q42" i="1"/>
  <c r="R41" i="1"/>
  <c r="Q41" i="1"/>
  <c r="R39" i="1"/>
  <c r="Q39" i="1"/>
  <c r="V148" i="1" l="1"/>
  <c r="E34" i="3" s="1"/>
  <c r="E31" i="3"/>
  <c r="D32" i="3"/>
  <c r="T52" i="2"/>
  <c r="E38" i="3" s="1"/>
  <c r="R44" i="2"/>
  <c r="R47" i="2" s="1"/>
  <c r="R50" i="2" s="1"/>
  <c r="D36" i="3" s="1"/>
  <c r="R40" i="2"/>
  <c r="P44" i="2"/>
  <c r="P47" i="2" s="1"/>
  <c r="P50" i="2" s="1"/>
  <c r="P40" i="2"/>
  <c r="T130" i="1"/>
  <c r="T140" i="1"/>
  <c r="T143" i="1" s="1"/>
  <c r="T145" i="1" s="1"/>
  <c r="D31" i="3" s="1"/>
  <c r="Q47" i="2"/>
  <c r="Q50" i="2" s="1"/>
  <c r="Q52" i="2" s="1"/>
  <c r="S143" i="1"/>
  <c r="S145" i="1" s="1"/>
  <c r="S148" i="1" s="1"/>
  <c r="S46" i="1"/>
  <c r="T46" i="1"/>
  <c r="D11" i="3"/>
  <c r="E10" i="3" s="1"/>
  <c r="C16" i="3" s="1"/>
  <c r="O47" i="2"/>
  <c r="O50" i="2" s="1"/>
  <c r="O52" i="2" s="1"/>
  <c r="R46" i="1"/>
  <c r="R130" i="1"/>
  <c r="Q143" i="1"/>
  <c r="Q145" i="1" s="1"/>
  <c r="Q148" i="1" s="1"/>
  <c r="Q46" i="1"/>
  <c r="R140" i="1"/>
  <c r="R143" i="1" s="1"/>
  <c r="R145" i="1" s="1"/>
  <c r="G40" i="2"/>
  <c r="M142" i="1"/>
  <c r="K142" i="1"/>
  <c r="I142" i="1"/>
  <c r="N141" i="1"/>
  <c r="M141" i="1"/>
  <c r="L141" i="1"/>
  <c r="K141" i="1"/>
  <c r="J141" i="1"/>
  <c r="I141" i="1"/>
  <c r="H141" i="1"/>
  <c r="M140" i="1"/>
  <c r="K140" i="1"/>
  <c r="I140" i="1"/>
  <c r="N139" i="1"/>
  <c r="M139" i="1"/>
  <c r="L139" i="1"/>
  <c r="K139" i="1"/>
  <c r="J139" i="1"/>
  <c r="I139" i="1"/>
  <c r="H139" i="1"/>
  <c r="N138" i="1"/>
  <c r="M138" i="1"/>
  <c r="L138" i="1"/>
  <c r="K138" i="1"/>
  <c r="J138" i="1"/>
  <c r="I138" i="1"/>
  <c r="H138" i="1"/>
  <c r="N137" i="1"/>
  <c r="M137" i="1"/>
  <c r="L137" i="1"/>
  <c r="K137" i="1"/>
  <c r="J137" i="1"/>
  <c r="I137" i="1"/>
  <c r="H137" i="1"/>
  <c r="N136" i="1"/>
  <c r="M136" i="1"/>
  <c r="L136" i="1"/>
  <c r="K136" i="1"/>
  <c r="J136" i="1"/>
  <c r="I136" i="1"/>
  <c r="H136" i="1"/>
  <c r="N135" i="1"/>
  <c r="M135" i="1"/>
  <c r="L135" i="1"/>
  <c r="K135" i="1"/>
  <c r="J135" i="1"/>
  <c r="I135" i="1"/>
  <c r="H135" i="1"/>
  <c r="N134" i="1"/>
  <c r="M134" i="1"/>
  <c r="L134" i="1"/>
  <c r="K134" i="1"/>
  <c r="J134" i="1"/>
  <c r="I134" i="1"/>
  <c r="H134" i="1"/>
  <c r="N133" i="1"/>
  <c r="M133" i="1"/>
  <c r="L133" i="1"/>
  <c r="K133" i="1"/>
  <c r="J133" i="1"/>
  <c r="I133" i="1"/>
  <c r="H133" i="1"/>
  <c r="N132" i="1"/>
  <c r="M132" i="1"/>
  <c r="L132" i="1"/>
  <c r="K132" i="1"/>
  <c r="J132" i="1"/>
  <c r="I132" i="1"/>
  <c r="H132" i="1"/>
  <c r="M130" i="1"/>
  <c r="K130" i="1"/>
  <c r="I130" i="1"/>
  <c r="N123" i="1"/>
  <c r="L123" i="1"/>
  <c r="J123" i="1"/>
  <c r="H123" i="1"/>
  <c r="N122" i="1"/>
  <c r="L122" i="1"/>
  <c r="J122" i="1"/>
  <c r="H122" i="1"/>
  <c r="N47" i="1"/>
  <c r="N146" i="1" s="1"/>
  <c r="M47" i="1"/>
  <c r="M146" i="1" s="1"/>
  <c r="L47" i="1"/>
  <c r="L146" i="1" s="1"/>
  <c r="K47" i="1"/>
  <c r="K146" i="1" s="1"/>
  <c r="J47" i="1"/>
  <c r="J146" i="1" s="1"/>
  <c r="I47" i="1"/>
  <c r="I146" i="1" s="1"/>
  <c r="H47" i="1"/>
  <c r="H146" i="1" s="1"/>
  <c r="N45" i="1"/>
  <c r="M45" i="1"/>
  <c r="L45" i="1"/>
  <c r="K45" i="1"/>
  <c r="J45" i="1"/>
  <c r="I45" i="1"/>
  <c r="H45" i="1"/>
  <c r="N44" i="1"/>
  <c r="M44" i="1"/>
  <c r="L44" i="1"/>
  <c r="K44" i="1"/>
  <c r="J44" i="1"/>
  <c r="I44" i="1"/>
  <c r="H44" i="1"/>
  <c r="N43" i="1"/>
  <c r="M43" i="1"/>
  <c r="L43" i="1"/>
  <c r="K43" i="1"/>
  <c r="J43" i="1"/>
  <c r="I43" i="1"/>
  <c r="H43" i="1"/>
  <c r="N42" i="1"/>
  <c r="M42" i="1"/>
  <c r="L42" i="1"/>
  <c r="K42" i="1"/>
  <c r="J42" i="1"/>
  <c r="I42" i="1"/>
  <c r="H42" i="1"/>
  <c r="N41" i="1"/>
  <c r="M41" i="1"/>
  <c r="L41" i="1"/>
  <c r="K41" i="1"/>
  <c r="J41" i="1"/>
  <c r="I41" i="1"/>
  <c r="H41" i="1"/>
  <c r="N39" i="1"/>
  <c r="M39" i="1"/>
  <c r="L39" i="1"/>
  <c r="K39" i="1"/>
  <c r="I39" i="1"/>
  <c r="L46" i="2"/>
  <c r="K46" i="2"/>
  <c r="J46" i="2"/>
  <c r="I46" i="2"/>
  <c r="H46" i="2"/>
  <c r="G46" i="2"/>
  <c r="F46" i="2"/>
  <c r="L45" i="2"/>
  <c r="K45" i="2"/>
  <c r="J45" i="2"/>
  <c r="I45" i="2"/>
  <c r="H45" i="2"/>
  <c r="G45" i="2"/>
  <c r="F45" i="2"/>
  <c r="K44" i="2"/>
  <c r="I44" i="2"/>
  <c r="G44" i="2"/>
  <c r="F44" i="2"/>
  <c r="L43" i="2"/>
  <c r="K43" i="2"/>
  <c r="J43" i="2"/>
  <c r="I43" i="2"/>
  <c r="H43" i="2"/>
  <c r="G43" i="2"/>
  <c r="F43" i="2"/>
  <c r="L42" i="2"/>
  <c r="K42" i="2"/>
  <c r="J42" i="2"/>
  <c r="I42" i="2"/>
  <c r="H42" i="2"/>
  <c r="G42" i="2"/>
  <c r="F42" i="2"/>
  <c r="K40" i="2"/>
  <c r="I40" i="2"/>
  <c r="L30" i="2"/>
  <c r="J30" i="2"/>
  <c r="H30" i="2"/>
  <c r="H44" i="2" s="1"/>
  <c r="L11" i="2"/>
  <c r="L51" i="2" s="1"/>
  <c r="K11" i="2"/>
  <c r="K51" i="2" s="1"/>
  <c r="J11" i="2"/>
  <c r="J51" i="2" s="1"/>
  <c r="I11" i="2"/>
  <c r="I51" i="2" s="1"/>
  <c r="H11" i="2"/>
  <c r="H51" i="2" s="1"/>
  <c r="G11" i="2"/>
  <c r="G51" i="2" s="1"/>
  <c r="F11" i="2"/>
  <c r="F51" i="2" s="1"/>
  <c r="R52" i="2" l="1"/>
  <c r="D38" i="3" s="1"/>
  <c r="D39" i="3"/>
  <c r="G47" i="2"/>
  <c r="G50" i="2" s="1"/>
  <c r="G52" i="2" s="1"/>
  <c r="K47" i="2"/>
  <c r="K50" i="2" s="1"/>
  <c r="K52" i="2" s="1"/>
  <c r="J44" i="2"/>
  <c r="J47" i="2" s="1"/>
  <c r="J50" i="2" s="1"/>
  <c r="J52" i="2" s="1"/>
  <c r="J40" i="2"/>
  <c r="L40" i="2"/>
  <c r="T148" i="1"/>
  <c r="E9" i="3"/>
  <c r="C15" i="3" s="1"/>
  <c r="E15" i="3" s="1"/>
  <c r="C21" i="3" s="1"/>
  <c r="E21" i="3" s="1"/>
  <c r="F21" i="3" s="1"/>
  <c r="B25" i="3" s="1"/>
  <c r="E25" i="3" s="1"/>
  <c r="F25" i="3" s="1"/>
  <c r="E16" i="3"/>
  <c r="C22" i="3" s="1"/>
  <c r="E22" i="3" s="1"/>
  <c r="F22" i="3" s="1"/>
  <c r="B26" i="3" s="1"/>
  <c r="E26" i="3" s="1"/>
  <c r="F26" i="3" s="1"/>
  <c r="D16" i="3"/>
  <c r="B22" i="3" s="1"/>
  <c r="N130" i="1"/>
  <c r="H130" i="1"/>
  <c r="J140" i="1"/>
  <c r="J143" i="1" s="1"/>
  <c r="J145" i="1" s="1"/>
  <c r="M46" i="1"/>
  <c r="N46" i="1"/>
  <c r="N140" i="1"/>
  <c r="N143" i="1" s="1"/>
  <c r="N145" i="1" s="1"/>
  <c r="N148" i="1" s="1"/>
  <c r="J46" i="1"/>
  <c r="J130" i="1"/>
  <c r="K46" i="1"/>
  <c r="H46" i="1"/>
  <c r="I143" i="1"/>
  <c r="I145" i="1" s="1"/>
  <c r="I148" i="1" s="1"/>
  <c r="L130" i="1"/>
  <c r="K143" i="1"/>
  <c r="K145" i="1" s="1"/>
  <c r="K148" i="1" s="1"/>
  <c r="L46" i="1"/>
  <c r="M143" i="1"/>
  <c r="M145" i="1" s="1"/>
  <c r="M148" i="1" s="1"/>
  <c r="I46" i="1"/>
  <c r="P52" i="2"/>
  <c r="R148" i="1"/>
  <c r="H140" i="1"/>
  <c r="H143" i="1" s="1"/>
  <c r="H145" i="1" s="1"/>
  <c r="L140" i="1"/>
  <c r="L143" i="1" s="1"/>
  <c r="L145" i="1" s="1"/>
  <c r="L148" i="1" s="1"/>
  <c r="H47" i="2"/>
  <c r="H50" i="2" s="1"/>
  <c r="L44" i="2"/>
  <c r="I47" i="2"/>
  <c r="I50" i="2" s="1"/>
  <c r="I52" i="2" s="1"/>
  <c r="F47" i="2"/>
  <c r="F50" i="2" s="1"/>
  <c r="F52" i="2" s="1"/>
  <c r="H52" i="2"/>
  <c r="L47" i="2"/>
  <c r="L50" i="2" s="1"/>
  <c r="L52" i="2" s="1"/>
  <c r="N46" i="2"/>
  <c r="M46" i="2"/>
  <c r="N45" i="2"/>
  <c r="M45" i="2"/>
  <c r="M44" i="2"/>
  <c r="N43" i="2"/>
  <c r="M43" i="2"/>
  <c r="N42" i="2"/>
  <c r="M42" i="2"/>
  <c r="M40" i="2"/>
  <c r="N30" i="2"/>
  <c r="N40" i="2" s="1"/>
  <c r="N11" i="2"/>
  <c r="N51" i="2" s="1"/>
  <c r="M11" i="2"/>
  <c r="M51" i="2" s="1"/>
  <c r="P136" i="1"/>
  <c r="O136" i="1"/>
  <c r="O142" i="1"/>
  <c r="P141" i="1"/>
  <c r="O141" i="1"/>
  <c r="O140" i="1"/>
  <c r="P139" i="1"/>
  <c r="O139" i="1"/>
  <c r="P138" i="1"/>
  <c r="O138" i="1"/>
  <c r="P137" i="1"/>
  <c r="O137" i="1"/>
  <c r="P135" i="1"/>
  <c r="O135" i="1"/>
  <c r="P134" i="1"/>
  <c r="O134" i="1"/>
  <c r="P133" i="1"/>
  <c r="O133" i="1"/>
  <c r="P132" i="1"/>
  <c r="O132" i="1"/>
  <c r="O130" i="1"/>
  <c r="P123" i="1"/>
  <c r="P122" i="1"/>
  <c r="P47" i="1"/>
  <c r="P146" i="1" s="1"/>
  <c r="O47" i="1"/>
  <c r="O146" i="1" s="1"/>
  <c r="P45" i="1"/>
  <c r="O45" i="1"/>
  <c r="P44" i="1"/>
  <c r="O44" i="1"/>
  <c r="P43" i="1"/>
  <c r="O43" i="1"/>
  <c r="P42" i="1"/>
  <c r="O42" i="1"/>
  <c r="P41" i="1"/>
  <c r="O41" i="1"/>
  <c r="P39" i="1"/>
  <c r="O39" i="1"/>
  <c r="D15" i="3" l="1"/>
  <c r="B21" i="3" s="1"/>
  <c r="D34" i="3"/>
  <c r="N44" i="2"/>
  <c r="N47" i="2" s="1"/>
  <c r="N50" i="2" s="1"/>
  <c r="P130" i="1"/>
  <c r="P140" i="1"/>
  <c r="P143" i="1" s="1"/>
  <c r="P145" i="1" s="1"/>
  <c r="M47" i="2"/>
  <c r="M50" i="2" s="1"/>
  <c r="O143" i="1"/>
  <c r="O145" i="1" s="1"/>
  <c r="O46" i="1"/>
  <c r="P46" i="1"/>
  <c r="M52" i="2" l="1"/>
  <c r="O148" i="1"/>
  <c r="N52" i="2"/>
  <c r="P148" i="1"/>
  <c r="G130" i="1"/>
  <c r="F123" i="1"/>
  <c r="F122" i="1"/>
  <c r="G142" i="1"/>
  <c r="F142" i="1"/>
  <c r="G141" i="1"/>
  <c r="F141" i="1"/>
  <c r="G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39" i="1"/>
  <c r="F140" i="1" l="1"/>
  <c r="F130" i="1"/>
  <c r="E46" i="2"/>
  <c r="D46" i="2"/>
  <c r="E45" i="2"/>
  <c r="D45" i="2"/>
  <c r="E44" i="2"/>
  <c r="D44" i="2"/>
  <c r="E43" i="2"/>
  <c r="D43" i="2"/>
  <c r="E42" i="2"/>
  <c r="D42" i="2"/>
  <c r="E11" i="2"/>
  <c r="E51" i="2" s="1"/>
  <c r="D11" i="2"/>
  <c r="D51" i="2" s="1"/>
  <c r="D47" i="2" l="1"/>
  <c r="D50" i="2" s="1"/>
  <c r="D52" i="2" s="1"/>
  <c r="E47" i="2"/>
  <c r="E50" i="2" s="1"/>
  <c r="E52" i="2" s="1"/>
  <c r="E39" i="3" l="1"/>
  <c r="D126" i="1"/>
  <c r="D140" i="1" s="1"/>
  <c r="D63" i="1"/>
  <c r="D133" i="1" s="1"/>
  <c r="E142" i="1"/>
  <c r="D142" i="1"/>
  <c r="E141" i="1"/>
  <c r="D141" i="1"/>
  <c r="E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E132" i="1"/>
  <c r="D132" i="1"/>
  <c r="G47" i="1"/>
  <c r="F47" i="1"/>
  <c r="E47" i="1"/>
  <c r="D47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D46" i="1" l="1"/>
  <c r="E143" i="1"/>
  <c r="E46" i="1"/>
  <c r="F46" i="1"/>
  <c r="F143" i="1"/>
  <c r="G46" i="1"/>
  <c r="D143" i="1"/>
  <c r="G143" i="1"/>
  <c r="G146" i="1" l="1"/>
  <c r="G145" i="1" l="1"/>
  <c r="G148" i="1" s="1"/>
  <c r="E146" i="1" l="1"/>
  <c r="F145" i="1" l="1"/>
  <c r="D145" i="1"/>
  <c r="E145" i="1"/>
  <c r="E148" i="1" s="1"/>
  <c r="F146" i="1"/>
  <c r="D146" i="1"/>
  <c r="F148" i="1" l="1"/>
  <c r="D148" i="1"/>
</calcChain>
</file>

<file path=xl/sharedStrings.xml><?xml version="1.0" encoding="utf-8"?>
<sst xmlns="http://schemas.openxmlformats.org/spreadsheetml/2006/main" count="382" uniqueCount="241">
  <si>
    <t>VILLAGE OF NASSAU</t>
  </si>
  <si>
    <t>SUMMARY OF BUDGET - BY FUNDS</t>
  </si>
  <si>
    <t>TAXABLE VALUE</t>
  </si>
  <si>
    <t>TOTAL GROSS TAXABLE VALUE</t>
  </si>
  <si>
    <t>TOTAL EQUALIZED TAXABLE VALUE</t>
  </si>
  <si>
    <t>SHARE OF TOTAL TAXABLE VALUE</t>
  </si>
  <si>
    <t>TAX REVENUE</t>
  </si>
  <si>
    <t>TOTAL</t>
  </si>
  <si>
    <t>SHARE OF TOTAL TAX RAISED</t>
  </si>
  <si>
    <t>VILLAGE WIDE</t>
  </si>
  <si>
    <t>TAX RATES</t>
  </si>
  <si>
    <t>TOTAL TAX REVENUE RAISED</t>
  </si>
  <si>
    <t xml:space="preserve">  APPARENT   TAX RATE</t>
  </si>
  <si>
    <t>EQUALIZED RATES</t>
  </si>
  <si>
    <t>General Fund Appropriations</t>
  </si>
  <si>
    <t>Estimated Revenue</t>
  </si>
  <si>
    <t>Unexpended Balance</t>
  </si>
  <si>
    <t>TO BE RAISED BY TAXES</t>
  </si>
  <si>
    <t>Water Fund Appropriations</t>
  </si>
  <si>
    <t>Village of Nassau Summary Budget Report</t>
  </si>
  <si>
    <t>Fund (GENERAL FUND A) - Revenue</t>
  </si>
  <si>
    <t>General Ledger Name</t>
  </si>
  <si>
    <t>2015/16 Budget</t>
  </si>
  <si>
    <t>2015/16 Actual</t>
  </si>
  <si>
    <t>2017/18 Budget</t>
  </si>
  <si>
    <t>2017/18 Actual</t>
  </si>
  <si>
    <t>2018/19 Budget</t>
  </si>
  <si>
    <t>2018/19 Actual</t>
  </si>
  <si>
    <t>2019/20 Budget</t>
  </si>
  <si>
    <t>2019/20 Actual</t>
  </si>
  <si>
    <t>2020/21 Budget</t>
  </si>
  <si>
    <t>2021/22 Budget</t>
  </si>
  <si>
    <t>Property Taxes</t>
  </si>
  <si>
    <t>Real Property Tax</t>
  </si>
  <si>
    <t>Other Payments in Lieu of Taxes</t>
  </si>
  <si>
    <t>Real Property Tax Interest &amp; Penalty</t>
  </si>
  <si>
    <t>Penalty on Refuse Spec Assessment</t>
  </si>
  <si>
    <t>Nonproperty Taxes &amp; Fees</t>
  </si>
  <si>
    <t>NonProperty Tax Distribution by County</t>
  </si>
  <si>
    <t>Franchise Fees</t>
  </si>
  <si>
    <t>Departmental Revenue</t>
  </si>
  <si>
    <t>Village Clerk Fees</t>
  </si>
  <si>
    <t>Police Fees</t>
  </si>
  <si>
    <t>Safety Inspection Fees</t>
  </si>
  <si>
    <t>Uniform Reimbursement</t>
  </si>
  <si>
    <t>OtherCult &amp; Rec Dept Income</t>
  </si>
  <si>
    <t>Zoning Fees</t>
  </si>
  <si>
    <t>Planning Bd Fees</t>
  </si>
  <si>
    <t>Refuse &amp; Garbage Charges - fees</t>
  </si>
  <si>
    <t>Refuse &amp; Garbage Charges - Refuse Bags</t>
  </si>
  <si>
    <t>Refuse &amp; Garbage Charges - Clean Up Days</t>
  </si>
  <si>
    <t>Other Rec &amp; Culture</t>
  </si>
  <si>
    <t>Games of Chance</t>
  </si>
  <si>
    <t>Permits - Building</t>
  </si>
  <si>
    <t>Fines, Forfeits of Bail</t>
  </si>
  <si>
    <t>State Funding &amp; Aid</t>
  </si>
  <si>
    <t>State Aid (per capita revenue sharing)</t>
  </si>
  <si>
    <t>State Aid Mortgage Tax</t>
  </si>
  <si>
    <t xml:space="preserve">State Aid Public Safety - DWI </t>
  </si>
  <si>
    <t>State Aid Public Safety - Sel Traffic Enfor</t>
  </si>
  <si>
    <t>State Aid CHIPS</t>
  </si>
  <si>
    <t>Miscellaneous</t>
  </si>
  <si>
    <t>Interest &amp; Earnings</t>
  </si>
  <si>
    <t>Sale of Equipment</t>
  </si>
  <si>
    <t>Insurance Recoveries</t>
  </si>
  <si>
    <t>Gifts and Donations</t>
  </si>
  <si>
    <t>Unclassified Revenue</t>
  </si>
  <si>
    <t>Fed Aid Disaster Assistance</t>
  </si>
  <si>
    <t>Interfund Transfer</t>
  </si>
  <si>
    <t>A FUND REVENUE SUMMARY</t>
  </si>
  <si>
    <t>2016/17 Budget</t>
  </si>
  <si>
    <t>2016/17 Actual</t>
  </si>
  <si>
    <t>Real Property Taxes</t>
  </si>
  <si>
    <t>NonProperty Taxes &amp; Fees</t>
  </si>
  <si>
    <t>Total</t>
  </si>
  <si>
    <t>REVENUE TOTAL</t>
  </si>
  <si>
    <t>Legislative &amp; Executive</t>
  </si>
  <si>
    <t>Village Board PS</t>
  </si>
  <si>
    <t>Village Board CE</t>
  </si>
  <si>
    <t>Mayor PS</t>
  </si>
  <si>
    <t>Mayor CE</t>
  </si>
  <si>
    <t>Attorney CE</t>
  </si>
  <si>
    <t>Municipal Association Dues</t>
  </si>
  <si>
    <t>Contingency Account</t>
  </si>
  <si>
    <t>Administration and Finance</t>
  </si>
  <si>
    <t>Treasurer PS</t>
  </si>
  <si>
    <t>Treasurer EQ</t>
  </si>
  <si>
    <t>Treasurer CE</t>
  </si>
  <si>
    <t>Assessment EQ</t>
  </si>
  <si>
    <t>Assessment CE</t>
  </si>
  <si>
    <t>Clerk PS</t>
  </si>
  <si>
    <t>Deputy Clerk PS</t>
  </si>
  <si>
    <t>Clerk EQ</t>
  </si>
  <si>
    <t>Clerk CE</t>
  </si>
  <si>
    <t>Engineering</t>
  </si>
  <si>
    <t>Records Management PS</t>
  </si>
  <si>
    <t>Records Management CE</t>
  </si>
  <si>
    <t>Central &amp; Shared Services</t>
  </si>
  <si>
    <t>Buildings EQ</t>
  </si>
  <si>
    <t>Buildings CE</t>
  </si>
  <si>
    <t>Buildings Capital fund</t>
  </si>
  <si>
    <t>Central Garage EQ</t>
  </si>
  <si>
    <t>Central Garage CE</t>
  </si>
  <si>
    <t>Unallocated Insurance</t>
  </si>
  <si>
    <t>Public Works</t>
  </si>
  <si>
    <t>Supt of Highway CE</t>
  </si>
  <si>
    <t>Street Maintenance PS</t>
  </si>
  <si>
    <t>General Repairs EQ</t>
  </si>
  <si>
    <t>General Repairs CE</t>
  </si>
  <si>
    <t>Street Maintenance Capital Fund</t>
  </si>
  <si>
    <t>Snow Removal PS</t>
  </si>
  <si>
    <t>Snow Removal EQ</t>
  </si>
  <si>
    <t>Snow Removal CE</t>
  </si>
  <si>
    <t>Street Lighting</t>
  </si>
  <si>
    <t>CHIPS Project</t>
  </si>
  <si>
    <t>Refuse/Garbage EQ</t>
  </si>
  <si>
    <t>Refuse/Garbage CE</t>
  </si>
  <si>
    <t>Public Safety</t>
  </si>
  <si>
    <t>Police PS</t>
  </si>
  <si>
    <t>Police DWI Grant</t>
  </si>
  <si>
    <t>Police Traffic Services</t>
  </si>
  <si>
    <t>Police EQ</t>
  </si>
  <si>
    <t>Police CE</t>
  </si>
  <si>
    <t>3120.4.01</t>
  </si>
  <si>
    <t>Police K-9</t>
  </si>
  <si>
    <t>Police Capital Fund</t>
  </si>
  <si>
    <t>Animal Control PS</t>
  </si>
  <si>
    <t>Planning &amp; Zoning</t>
  </si>
  <si>
    <t>Safety Inspection PS</t>
  </si>
  <si>
    <t>Safety Inspection EQ</t>
  </si>
  <si>
    <t>Safety Inspection CE</t>
  </si>
  <si>
    <t>Zoning PS</t>
  </si>
  <si>
    <t>Zoning EQ</t>
  </si>
  <si>
    <t>Zoning CE</t>
  </si>
  <si>
    <t>Planning CE</t>
  </si>
  <si>
    <t>Judicial</t>
  </si>
  <si>
    <t>Judicial PS</t>
  </si>
  <si>
    <t>Judicial Acting Judge</t>
  </si>
  <si>
    <t>Court Clerk</t>
  </si>
  <si>
    <t>Court Officer SP</t>
  </si>
  <si>
    <t>Justices EQ</t>
  </si>
  <si>
    <t>Justice CE</t>
  </si>
  <si>
    <t>Other Services</t>
  </si>
  <si>
    <t>Election</t>
  </si>
  <si>
    <t>Veteran Services CE</t>
  </si>
  <si>
    <t>Economic Opportunity</t>
  </si>
  <si>
    <t>Playground/Equipment EQ</t>
  </si>
  <si>
    <t>Playground/Equipment CE</t>
  </si>
  <si>
    <t>Youth Committee</t>
  </si>
  <si>
    <t>Celebrations CE</t>
  </si>
  <si>
    <t>Beautification Committee</t>
  </si>
  <si>
    <t>Employee Benefits</t>
  </si>
  <si>
    <t>State Retirement</t>
  </si>
  <si>
    <t>Fire &amp; Police Retirement</t>
  </si>
  <si>
    <t>Social Security (Village Portion)</t>
  </si>
  <si>
    <t>Medicare</t>
  </si>
  <si>
    <t>Workers Comp (Pool)</t>
  </si>
  <si>
    <t>Unemployment Insurance</t>
  </si>
  <si>
    <t>Medical Insurance (Village Share)</t>
  </si>
  <si>
    <t>Debt Service</t>
  </si>
  <si>
    <t>Bond Anticipation Notes - Principal</t>
  </si>
  <si>
    <t>Transfer to Capital Fund</t>
  </si>
  <si>
    <t>A Fund Expenditure Summary</t>
  </si>
  <si>
    <t>Admin &amp; Finance</t>
  </si>
  <si>
    <t>Debt Services</t>
  </si>
  <si>
    <t>APPROPRIATION</t>
  </si>
  <si>
    <t>REVENUE</t>
  </si>
  <si>
    <t>Unexpended Fund Balance</t>
  </si>
  <si>
    <t>Amount to be Raised:</t>
  </si>
  <si>
    <t>Fund (WATER FUND F) - Revenue</t>
  </si>
  <si>
    <t>Revenue</t>
  </si>
  <si>
    <t>Water Service Charges</t>
  </si>
  <si>
    <t>Interest &amp; Penalties on Water Rents</t>
  </si>
  <si>
    <t>TOTAL F FUND REVENUE</t>
  </si>
  <si>
    <t>Fund (WATER FUND F) - Expenditures</t>
  </si>
  <si>
    <t>Administration</t>
  </si>
  <si>
    <t>Administration PS - Clerk</t>
  </si>
  <si>
    <t>Administration PS - Dep. Clerk</t>
  </si>
  <si>
    <t>Administration PS - Treasurer</t>
  </si>
  <si>
    <t>Administration EQ</t>
  </si>
  <si>
    <t>Administration CE</t>
  </si>
  <si>
    <t>Operations</t>
  </si>
  <si>
    <t>Engineering CE</t>
  </si>
  <si>
    <t>Source Power Pump</t>
  </si>
  <si>
    <t>Purification PS</t>
  </si>
  <si>
    <t>Purification EQ</t>
  </si>
  <si>
    <t>Purification CE</t>
  </si>
  <si>
    <t>Dis Water Rents Capital Fund</t>
  </si>
  <si>
    <t>Transmission/Distribution PS</t>
  </si>
  <si>
    <t>Transmission/Distribution EQ</t>
  </si>
  <si>
    <t>Transmission/Distribution CE</t>
  </si>
  <si>
    <t>Capital Projects</t>
  </si>
  <si>
    <t>Social Security (village share)</t>
  </si>
  <si>
    <t>Workers Comp</t>
  </si>
  <si>
    <t>Medical Insurance</t>
  </si>
  <si>
    <t>Transfer to Other Funds</t>
  </si>
  <si>
    <t>9720.0</t>
  </si>
  <si>
    <t>Statutory Installment Bond Principal</t>
  </si>
  <si>
    <t>Statutory Installment Bond Interest</t>
  </si>
  <si>
    <t>9730.0</t>
  </si>
  <si>
    <t>Bond Anticipation Notes</t>
  </si>
  <si>
    <t>Bond Anticipation Notes Interest</t>
  </si>
  <si>
    <t>Administration Total</t>
  </si>
  <si>
    <t>Operations Total</t>
  </si>
  <si>
    <t>Benefits</t>
  </si>
  <si>
    <t>Contingency</t>
  </si>
  <si>
    <t>Debt</t>
  </si>
  <si>
    <t xml:space="preserve">TOTAL </t>
  </si>
  <si>
    <t>Fund Balance</t>
  </si>
  <si>
    <t>2022/23 Budget</t>
  </si>
  <si>
    <t>2020/21 Actual</t>
  </si>
  <si>
    <t>Animal Control CE</t>
  </si>
  <si>
    <t>Grants for Local Governments</t>
  </si>
  <si>
    <t>2021/22 Actual</t>
  </si>
  <si>
    <t>2022/23 To Date</t>
  </si>
  <si>
    <t>2023/24 Budget</t>
  </si>
  <si>
    <t xml:space="preserve"> </t>
  </si>
  <si>
    <t>2022/23 Actual</t>
  </si>
  <si>
    <t>2024/25 Budget</t>
  </si>
  <si>
    <t>TOWN OF Nassau</t>
  </si>
  <si>
    <t>TOWN OF Schodack</t>
  </si>
  <si>
    <t>Pro rate share</t>
  </si>
  <si>
    <t>Pro rate</t>
  </si>
  <si>
    <t>Calculated Rate Amt.</t>
  </si>
  <si>
    <t>Calculate rate</t>
  </si>
  <si>
    <t>Pro rate Amt.</t>
  </si>
  <si>
    <t>2023/24 Actual</t>
  </si>
  <si>
    <t>2023/24/Actual</t>
  </si>
  <si>
    <t>2025/26 Budget</t>
  </si>
  <si>
    <t>EQUALIZATION RATE</t>
  </si>
  <si>
    <t>2025/26</t>
  </si>
  <si>
    <t>Fund (GENERAL FUND A) - Expenses</t>
  </si>
  <si>
    <t>2025/26 To Date</t>
  </si>
  <si>
    <t>2026/27 Budget</t>
  </si>
  <si>
    <t>YEAR ENDING MAY 31, 2027</t>
  </si>
  <si>
    <t>2026 - 2027 BUDGET CALCULATION</t>
  </si>
  <si>
    <t>2026/27</t>
  </si>
  <si>
    <t>2024/25 To Actual</t>
  </si>
  <si>
    <t>Refunds from Prior Years</t>
  </si>
  <si>
    <t>2024/25 ACTUAL</t>
  </si>
  <si>
    <t>2024/25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</si>
</sst>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0"/>
    <numFmt numFmtId="167" formatCode="#,##0.0000"/>
    <numFmt numFmtId="168" formatCode="0.0000"/>
    <numFmt numFmtId="169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7" xfId="0" applyBorder="1"/>
    <xf numFmtId="164" fontId="0" fillId="0" borderId="7" xfId="0" applyNumberFormat="1" applyBorder="1"/>
    <xf numFmtId="49" fontId="0" fillId="0" borderId="7" xfId="0" applyNumberFormat="1" applyBorder="1" applyAlignment="1">
      <alignment horizontal="right"/>
    </xf>
    <xf numFmtId="164" fontId="0" fillId="0" borderId="0" xfId="0" applyNumberFormat="1"/>
    <xf numFmtId="164" fontId="0" fillId="0" borderId="8" xfId="0" applyNumberFormat="1" applyBorder="1"/>
    <xf numFmtId="164" fontId="1" fillId="0" borderId="0" xfId="0" applyNumberFormat="1" applyFont="1"/>
    <xf numFmtId="0" fontId="1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9" xfId="0" applyNumberFormat="1" applyBorder="1"/>
    <xf numFmtId="42" fontId="0" fillId="0" borderId="0" xfId="1" applyNumberFormat="1" applyFont="1"/>
    <xf numFmtId="5" fontId="0" fillId="0" borderId="0" xfId="1" applyNumberFormat="1" applyFont="1"/>
    <xf numFmtId="0" fontId="0" fillId="0" borderId="9" xfId="0" applyBorder="1"/>
    <xf numFmtId="5" fontId="0" fillId="0" borderId="0" xfId="0" applyNumberFormat="1"/>
    <xf numFmtId="5" fontId="0" fillId="0" borderId="7" xfId="0" applyNumberFormat="1" applyBorder="1"/>
    <xf numFmtId="0" fontId="0" fillId="0" borderId="0" xfId="0" applyAlignment="1">
      <alignment wrapText="1"/>
    </xf>
    <xf numFmtId="164" fontId="1" fillId="0" borderId="13" xfId="0" applyNumberFormat="1" applyFont="1" applyBorder="1"/>
    <xf numFmtId="0" fontId="1" fillId="0" borderId="0" xfId="0" applyFont="1"/>
    <xf numFmtId="164" fontId="0" fillId="0" borderId="0" xfId="0" applyNumberFormat="1" applyAlignment="1">
      <alignment horizontal="right"/>
    </xf>
    <xf numFmtId="164" fontId="0" fillId="0" borderId="14" xfId="0" applyNumberFormat="1" applyBorder="1"/>
    <xf numFmtId="0" fontId="0" fillId="0" borderId="8" xfId="0" applyBorder="1"/>
    <xf numFmtId="14" fontId="0" fillId="0" borderId="7" xfId="0" applyNumberFormat="1" applyBorder="1"/>
    <xf numFmtId="165" fontId="0" fillId="0" borderId="7" xfId="0" applyNumberFormat="1" applyBorder="1"/>
    <xf numFmtId="164" fontId="1" fillId="0" borderId="7" xfId="0" applyNumberFormat="1" applyFont="1" applyBorder="1"/>
    <xf numFmtId="0" fontId="0" fillId="0" borderId="10" xfId="0" applyBorder="1"/>
    <xf numFmtId="5" fontId="0" fillId="0" borderId="7" xfId="0" applyNumberFormat="1" applyBorder="1" applyAlignment="1">
      <alignment horizontal="center" wrapText="1"/>
    </xf>
    <xf numFmtId="5" fontId="0" fillId="0" borderId="8" xfId="0" applyNumberFormat="1" applyBorder="1"/>
    <xf numFmtId="5" fontId="1" fillId="0" borderId="0" xfId="0" applyNumberFormat="1" applyFont="1"/>
    <xf numFmtId="5" fontId="0" fillId="0" borderId="6" xfId="0" applyNumberFormat="1" applyBorder="1"/>
    <xf numFmtId="6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41" fontId="0" fillId="0" borderId="7" xfId="0" applyNumberFormat="1" applyBorder="1"/>
    <xf numFmtId="167" fontId="0" fillId="0" borderId="7" xfId="0" applyNumberFormat="1" applyBorder="1" applyAlignment="1">
      <alignment horizontal="center" vertical="center"/>
    </xf>
    <xf numFmtId="37" fontId="0" fillId="0" borderId="7" xfId="0" applyNumberFormat="1" applyBorder="1"/>
    <xf numFmtId="168" fontId="0" fillId="0" borderId="7" xfId="0" applyNumberFormat="1" applyBorder="1"/>
    <xf numFmtId="167" fontId="0" fillId="0" borderId="7" xfId="0" applyNumberFormat="1" applyBorder="1" applyAlignment="1">
      <alignment horizontal="center"/>
    </xf>
    <xf numFmtId="0" fontId="0" fillId="2" borderId="0" xfId="0" applyFill="1"/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 wrapText="1"/>
    </xf>
    <xf numFmtId="167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/>
    <xf numFmtId="5" fontId="0" fillId="0" borderId="0" xfId="1" applyNumberFormat="1" applyFont="1" applyFill="1"/>
    <xf numFmtId="0" fontId="2" fillId="0" borderId="0" xfId="0" applyFont="1" applyAlignment="1">
      <alignment horizontal="center"/>
    </xf>
    <xf numFmtId="5" fontId="1" fillId="0" borderId="7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6" fontId="1" fillId="0" borderId="0" xfId="0" applyNumberFormat="1" applyFont="1"/>
    <xf numFmtId="6" fontId="0" fillId="0" borderId="8" xfId="0" applyNumberFormat="1" applyBorder="1"/>
    <xf numFmtId="164" fontId="1" fillId="0" borderId="8" xfId="0" applyNumberFormat="1" applyFont="1" applyBorder="1"/>
    <xf numFmtId="5" fontId="0" fillId="0" borderId="9" xfId="0" applyNumberFormat="1" applyBorder="1"/>
    <xf numFmtId="0" fontId="0" fillId="0" borderId="17" xfId="0" applyBorder="1"/>
    <xf numFmtId="14" fontId="0" fillId="0" borderId="9" xfId="0" applyNumberFormat="1" applyBorder="1"/>
    <xf numFmtId="14" fontId="0" fillId="0" borderId="17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3" borderId="7" xfId="0" applyNumberFormat="1" applyFill="1" applyBorder="1"/>
    <xf numFmtId="5" fontId="4" fillId="0" borderId="7" xfId="0" applyNumberFormat="1" applyFont="1" applyBorder="1"/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 wrapText="1"/>
    </xf>
    <xf numFmtId="5" fontId="0" fillId="0" borderId="9" xfId="0" applyNumberFormat="1" applyBorder="1" applyAlignment="1">
      <alignment horizontal="center" wrapText="1"/>
    </xf>
    <xf numFmtId="14" fontId="0" fillId="0" borderId="17" xfId="0" applyNumberForma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5" fontId="0" fillId="0" borderId="16" xfId="0" applyNumberFormat="1" applyBorder="1"/>
    <xf numFmtId="37" fontId="4" fillId="4" borderId="7" xfId="0" applyNumberFormat="1" applyFont="1" applyFill="1" applyBorder="1"/>
    <xf numFmtId="168" fontId="0" fillId="5" borderId="7" xfId="0" applyNumberFormat="1" applyFill="1" applyBorder="1"/>
    <xf numFmtId="167" fontId="0" fillId="5" borderId="7" xfId="0" applyNumberFormat="1" applyFill="1" applyBorder="1" applyAlignment="1">
      <alignment horizontal="center" wrapText="1"/>
    </xf>
    <xf numFmtId="3" fontId="0" fillId="5" borderId="7" xfId="0" applyNumberForma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7" fontId="0" fillId="5" borderId="0" xfId="0" applyNumberFormat="1" applyFill="1" applyAlignment="1">
      <alignment horizontal="center" wrapText="1"/>
    </xf>
    <xf numFmtId="3" fontId="0" fillId="5" borderId="0" xfId="0" applyNumberFormat="1" applyFill="1" applyAlignment="1">
      <alignment horizontal="center" wrapText="1"/>
    </xf>
    <xf numFmtId="167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5" borderId="7" xfId="0" applyNumberFormat="1" applyFill="1" applyBorder="1"/>
    <xf numFmtId="3" fontId="0" fillId="5" borderId="7" xfId="0" applyNumberFormat="1" applyFill="1" applyBorder="1" applyAlignment="1">
      <alignment horizontal="center"/>
    </xf>
    <xf numFmtId="169" fontId="0" fillId="5" borderId="7" xfId="0" applyNumberFormat="1" applyFill="1" applyBorder="1"/>
    <xf numFmtId="4" fontId="0" fillId="5" borderId="0" xfId="0" applyNumberFormat="1" applyFill="1"/>
    <xf numFmtId="0" fontId="0" fillId="0" borderId="0" xfId="0" applyAlignment="1">
      <alignment horizontal="center" vertical="center" wrapText="1"/>
    </xf>
    <xf numFmtId="3" fontId="0" fillId="5" borderId="0" xfId="0" applyNumberFormat="1" applyFill="1"/>
    <xf numFmtId="169" fontId="0" fillId="5" borderId="0" xfId="0" applyNumberFormat="1" applyFill="1"/>
    <xf numFmtId="5" fontId="0" fillId="0" borderId="6" xfId="0" applyNumberFormat="1" applyBorder="1" applyAlignment="1">
      <alignment horizontal="right"/>
    </xf>
    <xf numFmtId="3" fontId="0" fillId="0" borderId="0" xfId="0" applyNumberFormat="1"/>
    <xf numFmtId="169" fontId="0" fillId="0" borderId="0" xfId="0" applyNumberFormat="1"/>
    <xf numFmtId="4" fontId="0" fillId="0" borderId="0" xfId="0" applyNumberFormat="1"/>
    <xf numFmtId="0" fontId="0" fillId="0" borderId="20" xfId="0" applyBorder="1" applyAlignment="1">
      <alignment horizontal="center" vertical="center"/>
    </xf>
    <xf numFmtId="5" fontId="4" fillId="0" borderId="8" xfId="0" applyNumberFormat="1" applyFont="1" applyBorder="1"/>
    <xf numFmtId="5" fontId="0" fillId="0" borderId="8" xfId="0" applyNumberFormat="1" applyBorder="1" applyAlignment="1">
      <alignment horizontal="center" wrapText="1"/>
    </xf>
    <xf numFmtId="5" fontId="1" fillId="0" borderId="8" xfId="0" applyNumberFormat="1" applyFont="1" applyBorder="1"/>
    <xf numFmtId="164" fontId="0" fillId="0" borderId="16" xfId="0" applyNumberFormat="1" applyBorder="1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opLeftCell="A20" workbookViewId="0">
      <selection activeCell="I29" sqref="I29"/>
    </sheetView>
  </sheetViews>
  <sheetFormatPr defaultRowHeight="15" x14ac:dyDescent="0.25"/>
  <cols>
    <col min="1" max="1" width="20" bestFit="1" customWidth="1"/>
    <col min="2" max="2" width="11.5703125" bestFit="1" customWidth="1"/>
    <col min="3" max="3" width="31.42578125" bestFit="1" customWidth="1"/>
    <col min="4" max="4" width="16.85546875" bestFit="1" customWidth="1"/>
    <col min="5" max="5" width="18.7109375" bestFit="1" customWidth="1"/>
    <col min="6" max="6" width="14.140625" customWidth="1"/>
    <col min="7" max="7" width="12.140625" customWidth="1"/>
  </cols>
  <sheetData>
    <row r="1" spans="1:9" x14ac:dyDescent="0.25">
      <c r="A1" s="106" t="s">
        <v>0</v>
      </c>
      <c r="B1" s="106"/>
      <c r="C1" s="106"/>
      <c r="D1" s="106"/>
      <c r="E1" s="106"/>
    </row>
    <row r="2" spans="1:9" x14ac:dyDescent="0.25">
      <c r="A2" s="106" t="s">
        <v>234</v>
      </c>
      <c r="B2" s="106"/>
      <c r="C2" s="106"/>
      <c r="D2" s="106"/>
      <c r="E2" s="106"/>
    </row>
    <row r="3" spans="1:9" x14ac:dyDescent="0.25">
      <c r="A3" s="106" t="s">
        <v>1</v>
      </c>
      <c r="B3" s="106"/>
      <c r="C3" s="106"/>
      <c r="D3" s="106"/>
      <c r="E3" s="106"/>
    </row>
    <row r="6" spans="1:9" x14ac:dyDescent="0.25">
      <c r="C6" s="61" t="s">
        <v>235</v>
      </c>
      <c r="F6" s="32"/>
      <c r="H6" s="17"/>
      <c r="I6" s="17"/>
    </row>
    <row r="8" spans="1:9" ht="60" x14ac:dyDescent="0.25">
      <c r="A8" s="33" t="s">
        <v>2</v>
      </c>
      <c r="B8" s="33" t="s">
        <v>3</v>
      </c>
      <c r="C8" s="33" t="s">
        <v>229</v>
      </c>
      <c r="D8" s="33" t="s">
        <v>4</v>
      </c>
      <c r="E8" s="33" t="s">
        <v>5</v>
      </c>
      <c r="F8" s="32"/>
    </row>
    <row r="9" spans="1:9" x14ac:dyDescent="0.25">
      <c r="A9" s="1" t="s">
        <v>219</v>
      </c>
      <c r="B9" s="34">
        <v>42295540</v>
      </c>
      <c r="C9" s="35">
        <v>0.49299999999999999</v>
      </c>
      <c r="D9" s="71">
        <f>B9/C9</f>
        <v>85792170.385395542</v>
      </c>
      <c r="E9" s="72">
        <f>D9/D11</f>
        <v>0.91604195017141865</v>
      </c>
    </row>
    <row r="10" spans="1:9" x14ac:dyDescent="0.25">
      <c r="A10" s="1" t="s">
        <v>220</v>
      </c>
      <c r="B10" s="34">
        <v>4828739</v>
      </c>
      <c r="C10" s="38">
        <v>0.61409999999999998</v>
      </c>
      <c r="D10" s="71">
        <f>B10/C10</f>
        <v>7863115.127829344</v>
      </c>
      <c r="E10" s="72">
        <f>D10/D11</f>
        <v>8.3958049828581308E-2</v>
      </c>
    </row>
    <row r="11" spans="1:9" x14ac:dyDescent="0.25">
      <c r="A11" s="1"/>
      <c r="B11" s="34"/>
      <c r="C11" s="38"/>
      <c r="D11" s="36">
        <f>SUM(D9:D10)</f>
        <v>93655285.513224885</v>
      </c>
      <c r="E11" s="37"/>
    </row>
    <row r="12" spans="1:9" x14ac:dyDescent="0.25">
      <c r="A12" s="39"/>
      <c r="B12" s="39"/>
      <c r="C12" s="39"/>
      <c r="D12" s="39"/>
      <c r="E12" s="39"/>
    </row>
    <row r="13" spans="1:9" ht="30" x14ac:dyDescent="0.25">
      <c r="A13" s="33" t="s">
        <v>6</v>
      </c>
      <c r="B13" s="33"/>
      <c r="C13" s="33" t="s">
        <v>5</v>
      </c>
      <c r="D13" s="33" t="s">
        <v>8</v>
      </c>
      <c r="E13" s="33" t="s">
        <v>221</v>
      </c>
      <c r="F13" s="32"/>
    </row>
    <row r="14" spans="1:9" x14ac:dyDescent="0.25">
      <c r="A14" s="40" t="s">
        <v>9</v>
      </c>
      <c r="B14" s="41">
        <v>390000</v>
      </c>
      <c r="C14" s="42"/>
      <c r="D14" s="41"/>
      <c r="E14" s="33"/>
      <c r="F14" s="32"/>
    </row>
    <row r="15" spans="1:9" x14ac:dyDescent="0.25">
      <c r="A15" s="40" t="s">
        <v>219</v>
      </c>
      <c r="B15" s="33"/>
      <c r="C15" s="73">
        <f>E9</f>
        <v>0.91604195017141865</v>
      </c>
      <c r="D15" s="74">
        <f>B14*C15</f>
        <v>357256.36056685325</v>
      </c>
      <c r="E15" s="74">
        <f>B18*C15</f>
        <v>357256.36056685325</v>
      </c>
      <c r="F15" s="32"/>
    </row>
    <row r="16" spans="1:9" x14ac:dyDescent="0.25">
      <c r="A16" s="40" t="s">
        <v>220</v>
      </c>
      <c r="B16" s="33"/>
      <c r="C16" s="73">
        <f>E10</f>
        <v>8.3958049828581308E-2</v>
      </c>
      <c r="D16" s="74">
        <f>B14*C16</f>
        <v>32743.639433146709</v>
      </c>
      <c r="E16" s="74">
        <f>B18*C16</f>
        <v>32743.639433146709</v>
      </c>
      <c r="F16" s="32"/>
    </row>
    <row r="17" spans="1:6" x14ac:dyDescent="0.25">
      <c r="A17" s="75" t="s">
        <v>222</v>
      </c>
      <c r="B17" s="32"/>
      <c r="C17" s="76"/>
      <c r="D17" s="77"/>
      <c r="E17" s="32"/>
      <c r="F17" s="32"/>
    </row>
    <row r="18" spans="1:6" x14ac:dyDescent="0.25">
      <c r="A18" s="75" t="s">
        <v>223</v>
      </c>
      <c r="B18" s="77">
        <f>B14-B17</f>
        <v>390000</v>
      </c>
      <c r="C18" s="78"/>
      <c r="D18" s="79"/>
      <c r="E18" s="32"/>
      <c r="F18" s="32"/>
    </row>
    <row r="19" spans="1:6" x14ac:dyDescent="0.25">
      <c r="A19" s="39"/>
      <c r="B19" s="39"/>
      <c r="C19" s="39"/>
      <c r="D19" s="39"/>
      <c r="E19" s="39"/>
    </row>
    <row r="20" spans="1:6" ht="45" x14ac:dyDescent="0.25">
      <c r="A20" s="33" t="s">
        <v>10</v>
      </c>
      <c r="B20" s="33" t="s">
        <v>11</v>
      </c>
      <c r="C20" s="33" t="s">
        <v>224</v>
      </c>
      <c r="D20" s="33" t="s">
        <v>3</v>
      </c>
      <c r="E20" s="33" t="s">
        <v>12</v>
      </c>
      <c r="F20" s="32"/>
    </row>
    <row r="21" spans="1:6" x14ac:dyDescent="0.25">
      <c r="A21" s="40" t="s">
        <v>219</v>
      </c>
      <c r="B21" s="80">
        <f>D15</f>
        <v>357256.36056685325</v>
      </c>
      <c r="C21" s="80">
        <f>E15</f>
        <v>357256.36056685325</v>
      </c>
      <c r="D21" s="81">
        <f>B9</f>
        <v>42295540</v>
      </c>
      <c r="E21" s="82">
        <f>(C21/D21)*1000</f>
        <v>8.4466674398022406</v>
      </c>
      <c r="F21" s="83">
        <f>(D21/1000)*E21</f>
        <v>357256.36056685325</v>
      </c>
    </row>
    <row r="22" spans="1:6" x14ac:dyDescent="0.25">
      <c r="A22" s="40" t="s">
        <v>220</v>
      </c>
      <c r="B22" s="80">
        <f>D16</f>
        <v>32743.639433146709</v>
      </c>
      <c r="C22" s="80">
        <f>E16</f>
        <v>32743.639433146709</v>
      </c>
      <c r="D22" s="81">
        <f>B10</f>
        <v>4828739</v>
      </c>
      <c r="E22" s="82">
        <f>(C22/D22)*1000</f>
        <v>6.7809917730377869</v>
      </c>
      <c r="F22" s="83">
        <f>(D22/1000)*E22</f>
        <v>32743.639433146705</v>
      </c>
    </row>
    <row r="23" spans="1:6" x14ac:dyDescent="0.25">
      <c r="A23" s="39"/>
      <c r="B23" s="39"/>
      <c r="C23" s="39"/>
      <c r="D23" s="39"/>
      <c r="E23" s="39"/>
    </row>
    <row r="24" spans="1:6" ht="45" x14ac:dyDescent="0.25">
      <c r="A24" s="43"/>
      <c r="B24" s="43" t="s">
        <v>11</v>
      </c>
      <c r="C24" s="43"/>
      <c r="D24" s="43" t="s">
        <v>4</v>
      </c>
      <c r="E24" s="43" t="s">
        <v>13</v>
      </c>
      <c r="F24" s="84"/>
    </row>
    <row r="25" spans="1:6" x14ac:dyDescent="0.25">
      <c r="A25" s="1" t="s">
        <v>219</v>
      </c>
      <c r="B25" s="80">
        <f>F21</f>
        <v>357256.36056685325</v>
      </c>
      <c r="C25" s="1"/>
      <c r="D25" s="80">
        <f>D9</f>
        <v>85792170.385395542</v>
      </c>
      <c r="E25" s="82">
        <f>(B25/D25)*1000</f>
        <v>4.1642070478225044</v>
      </c>
      <c r="F25" s="83">
        <f>(D25*E25)/1000</f>
        <v>357256.36056685331</v>
      </c>
    </row>
    <row r="26" spans="1:6" x14ac:dyDescent="0.25">
      <c r="A26" s="1" t="s">
        <v>220</v>
      </c>
      <c r="B26" s="80">
        <f>F22</f>
        <v>32743.639433146705</v>
      </c>
      <c r="C26" s="1"/>
      <c r="D26" s="80">
        <f>D10</f>
        <v>7863115.127829344</v>
      </c>
      <c r="E26" s="82">
        <f>(B26/D26)*1000</f>
        <v>4.1642070478225044</v>
      </c>
      <c r="F26" s="83">
        <f>(D26*E26)/1000</f>
        <v>32743.639433146709</v>
      </c>
    </row>
    <row r="27" spans="1:6" x14ac:dyDescent="0.25">
      <c r="B27" s="85"/>
      <c r="D27" s="85"/>
      <c r="E27" s="86" t="s">
        <v>225</v>
      </c>
      <c r="F27" s="83">
        <f>B17</f>
        <v>0</v>
      </c>
    </row>
    <row r="28" spans="1:6" x14ac:dyDescent="0.25">
      <c r="B28" s="85"/>
      <c r="D28" s="85"/>
      <c r="E28" s="86"/>
      <c r="F28" s="83">
        <f>F25+F26+F27</f>
        <v>390000</v>
      </c>
    </row>
    <row r="29" spans="1:6" x14ac:dyDescent="0.25">
      <c r="B29" s="88"/>
      <c r="D29" s="88"/>
      <c r="E29" s="89"/>
      <c r="F29" s="90"/>
    </row>
    <row r="30" spans="1:6" x14ac:dyDescent="0.25">
      <c r="D30" s="61" t="s">
        <v>230</v>
      </c>
      <c r="E30" s="61" t="s">
        <v>236</v>
      </c>
      <c r="F30" s="90"/>
    </row>
    <row r="31" spans="1:6" x14ac:dyDescent="0.25">
      <c r="C31" s="19" t="s">
        <v>14</v>
      </c>
      <c r="D31" s="4">
        <f>'General A'!T145</f>
        <v>791608.44949999999</v>
      </c>
      <c r="E31" s="4">
        <f>'General A'!V145</f>
        <v>823699.26850000001</v>
      </c>
      <c r="F31" s="4"/>
    </row>
    <row r="32" spans="1:6" x14ac:dyDescent="0.25">
      <c r="A32" s="19"/>
      <c r="C32" t="s">
        <v>15</v>
      </c>
      <c r="D32" s="4">
        <f>'General A'!T146</f>
        <v>306168</v>
      </c>
      <c r="E32" s="4">
        <f>'General A'!V146</f>
        <v>323699</v>
      </c>
      <c r="F32" s="4"/>
    </row>
    <row r="33" spans="1:9" ht="15.75" thickBot="1" x14ac:dyDescent="0.3">
      <c r="C33" t="s">
        <v>16</v>
      </c>
      <c r="D33" s="4">
        <f>'General A'!T147</f>
        <v>104290</v>
      </c>
      <c r="E33" s="4">
        <f>'General A'!V147</f>
        <v>110000</v>
      </c>
      <c r="F33" s="4"/>
    </row>
    <row r="34" spans="1:9" ht="15.75" thickBot="1" x14ac:dyDescent="0.3">
      <c r="A34" s="19"/>
      <c r="C34" s="19" t="s">
        <v>17</v>
      </c>
      <c r="D34" s="18">
        <f>'General A'!T148</f>
        <v>381150.44949999999</v>
      </c>
      <c r="E34" s="18">
        <f>'General A'!V148</f>
        <v>390000.26850000001</v>
      </c>
      <c r="F34" s="6"/>
    </row>
    <row r="35" spans="1:9" ht="15.75" thickBot="1" x14ac:dyDescent="0.3"/>
    <row r="36" spans="1:9" ht="15.75" thickBot="1" x14ac:dyDescent="0.3">
      <c r="C36" s="19" t="s">
        <v>18</v>
      </c>
      <c r="D36" s="20">
        <f>'Water F'!R50</f>
        <v>266475.88800000004</v>
      </c>
      <c r="E36" s="20">
        <f>'Water F'!T50</f>
        <v>231535.266</v>
      </c>
      <c r="F36" s="20"/>
      <c r="I36" s="44"/>
    </row>
    <row r="37" spans="1:9" x14ac:dyDescent="0.25">
      <c r="A37" s="19"/>
      <c r="C37" t="s">
        <v>15</v>
      </c>
      <c r="D37" s="4">
        <f>'Water F'!R51</f>
        <v>267260</v>
      </c>
      <c r="E37" s="4">
        <f>'Water F'!T51</f>
        <v>224182</v>
      </c>
      <c r="F37" s="4"/>
    </row>
    <row r="38" spans="1:9" x14ac:dyDescent="0.25">
      <c r="C38" t="s">
        <v>16</v>
      </c>
      <c r="D38" s="21">
        <f>'Water F'!R52</f>
        <v>-784.11199999996461</v>
      </c>
      <c r="E38" s="21">
        <f>'Water F'!T52</f>
        <v>7353.2660000000033</v>
      </c>
      <c r="F38" s="4"/>
    </row>
    <row r="39" spans="1:9" x14ac:dyDescent="0.25">
      <c r="C39" s="19" t="s">
        <v>17</v>
      </c>
      <c r="D39" s="6">
        <f>SUM(D36-D37-D38)</f>
        <v>0</v>
      </c>
      <c r="E39" s="6">
        <f>SUM(E36-E37-E38)</f>
        <v>0</v>
      </c>
      <c r="F39" s="6"/>
    </row>
  </sheetData>
  <mergeCells count="3">
    <mergeCell ref="A1:E1"/>
    <mergeCell ref="A2:E2"/>
    <mergeCell ref="A3:E3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4"/>
  <sheetViews>
    <sheetView showGridLines="0" tabSelected="1" topLeftCell="A130" zoomScale="114" zoomScaleNormal="114" workbookViewId="0">
      <selection activeCell="W147" sqref="W147"/>
    </sheetView>
  </sheetViews>
  <sheetFormatPr defaultRowHeight="15" x14ac:dyDescent="0.25"/>
  <cols>
    <col min="1" max="1" width="27.7109375" bestFit="1" customWidth="1"/>
    <col min="2" max="2" width="9.140625" bestFit="1" customWidth="1"/>
    <col min="3" max="3" width="34.28515625" customWidth="1"/>
    <col min="4" max="4" width="0.140625" hidden="1" customWidth="1"/>
    <col min="5" max="5" width="14.42578125" hidden="1" customWidth="1"/>
    <col min="6" max="6" width="15.140625" hidden="1" customWidth="1"/>
    <col min="7" max="7" width="14.42578125" hidden="1" customWidth="1"/>
    <col min="8" max="8" width="14" hidden="1" customWidth="1"/>
    <col min="9" max="9" width="13.42578125" hidden="1" customWidth="1"/>
    <col min="10" max="10" width="0.7109375" style="15" hidden="1" customWidth="1"/>
    <col min="11" max="11" width="13.42578125" hidden="1" customWidth="1"/>
    <col min="12" max="12" width="14" style="15" hidden="1" customWidth="1"/>
    <col min="13" max="13" width="12.140625" hidden="1" customWidth="1"/>
    <col min="14" max="14" width="0.140625" style="15" hidden="1" customWidth="1"/>
    <col min="15" max="15" width="13.28515625" hidden="1" customWidth="1"/>
    <col min="16" max="16" width="14" style="15" bestFit="1" customWidth="1"/>
    <col min="17" max="17" width="12.5703125" customWidth="1"/>
    <col min="18" max="18" width="14" style="15" bestFit="1" customWidth="1"/>
    <col min="19" max="19" width="12.5703125" customWidth="1"/>
    <col min="20" max="20" width="14" style="15" bestFit="1" customWidth="1"/>
    <col min="21" max="21" width="12.5703125" customWidth="1"/>
    <col min="22" max="22" width="14" style="15" bestFit="1" customWidth="1"/>
    <col min="23" max="23" width="22.7109375" bestFit="1" customWidth="1"/>
  </cols>
  <sheetData>
    <row r="1" spans="1:23" ht="15.75" x14ac:dyDescent="0.25">
      <c r="A1" s="110" t="s">
        <v>19</v>
      </c>
      <c r="B1" s="110"/>
      <c r="C1" s="110"/>
      <c r="D1" s="110"/>
      <c r="E1" s="110"/>
      <c r="F1" s="110"/>
      <c r="G1" s="46"/>
      <c r="H1" s="46"/>
      <c r="I1" s="46"/>
      <c r="K1" s="46"/>
      <c r="M1" s="46"/>
      <c r="O1" s="46"/>
      <c r="Q1" s="46"/>
      <c r="S1" s="46"/>
      <c r="U1" s="46"/>
    </row>
    <row r="2" spans="1:23" x14ac:dyDescent="0.25">
      <c r="B2" s="104" t="s">
        <v>20</v>
      </c>
      <c r="C2" s="105"/>
      <c r="H2" t="s">
        <v>216</v>
      </c>
    </row>
    <row r="3" spans="1:23" ht="37.5" customHeight="1" thickBot="1" x14ac:dyDescent="0.3">
      <c r="B3" s="100" t="s">
        <v>21</v>
      </c>
      <c r="C3" s="100"/>
      <c r="D3" s="1" t="s">
        <v>22</v>
      </c>
      <c r="E3" s="1" t="s">
        <v>23</v>
      </c>
      <c r="F3" s="1" t="s">
        <v>24</v>
      </c>
      <c r="G3" s="1" t="s">
        <v>25</v>
      </c>
      <c r="H3" s="27" t="s">
        <v>28</v>
      </c>
      <c r="I3" s="1" t="s">
        <v>29</v>
      </c>
      <c r="J3" s="27" t="s">
        <v>30</v>
      </c>
      <c r="K3" s="65" t="s">
        <v>210</v>
      </c>
      <c r="L3" s="27" t="s">
        <v>31</v>
      </c>
      <c r="M3" s="69" t="s">
        <v>213</v>
      </c>
      <c r="N3" s="27" t="s">
        <v>209</v>
      </c>
      <c r="O3" s="69" t="s">
        <v>217</v>
      </c>
      <c r="P3" s="27" t="s">
        <v>215</v>
      </c>
      <c r="Q3" s="69" t="s">
        <v>226</v>
      </c>
      <c r="R3" s="27" t="s">
        <v>218</v>
      </c>
      <c r="S3" s="69" t="s">
        <v>237</v>
      </c>
      <c r="T3" s="27" t="s">
        <v>228</v>
      </c>
      <c r="U3" s="69" t="s">
        <v>232</v>
      </c>
      <c r="V3" s="27" t="s">
        <v>233</v>
      </c>
    </row>
    <row r="4" spans="1:23" x14ac:dyDescent="0.25">
      <c r="A4" s="97" t="s">
        <v>32</v>
      </c>
      <c r="B4" s="1">
        <v>1001</v>
      </c>
      <c r="C4" s="1" t="s">
        <v>33</v>
      </c>
      <c r="D4" s="2">
        <v>316998</v>
      </c>
      <c r="E4" s="2">
        <v>316837</v>
      </c>
      <c r="F4" s="16">
        <v>323691</v>
      </c>
      <c r="G4" s="2">
        <v>323317.31</v>
      </c>
      <c r="H4" s="16">
        <v>332000</v>
      </c>
      <c r="I4" s="2">
        <v>332000</v>
      </c>
      <c r="J4" s="16">
        <v>345000</v>
      </c>
      <c r="K4" s="5">
        <v>345000</v>
      </c>
      <c r="L4" s="16">
        <v>350000</v>
      </c>
      <c r="M4" s="5">
        <v>350000</v>
      </c>
      <c r="N4" s="16">
        <v>357000</v>
      </c>
      <c r="O4" s="5">
        <v>357000</v>
      </c>
      <c r="P4" s="16">
        <v>365000</v>
      </c>
      <c r="Q4" s="5">
        <v>365000</v>
      </c>
      <c r="R4" s="16">
        <v>374000</v>
      </c>
      <c r="S4" s="5">
        <v>374000</v>
      </c>
      <c r="T4" s="28">
        <v>381000</v>
      </c>
      <c r="U4" s="5">
        <v>381000</v>
      </c>
      <c r="V4" s="28">
        <v>390000</v>
      </c>
      <c r="W4" s="96"/>
    </row>
    <row r="5" spans="1:23" x14ac:dyDescent="0.25">
      <c r="A5" s="98"/>
      <c r="B5" s="1">
        <v>1081</v>
      </c>
      <c r="C5" s="1" t="s">
        <v>34</v>
      </c>
      <c r="D5" s="2">
        <v>858</v>
      </c>
      <c r="E5" s="2">
        <v>21761</v>
      </c>
      <c r="F5" s="16">
        <v>874</v>
      </c>
      <c r="G5" s="2">
        <v>885</v>
      </c>
      <c r="H5" s="16">
        <v>920</v>
      </c>
      <c r="I5" s="2">
        <v>920</v>
      </c>
      <c r="J5" s="16">
        <v>950</v>
      </c>
      <c r="K5" s="5">
        <v>938</v>
      </c>
      <c r="L5" s="16">
        <v>956</v>
      </c>
      <c r="M5" s="5">
        <v>957</v>
      </c>
      <c r="N5" s="16">
        <v>974</v>
      </c>
      <c r="O5" s="5">
        <v>975</v>
      </c>
      <c r="P5" s="16">
        <v>988</v>
      </c>
      <c r="Q5" s="5">
        <v>990</v>
      </c>
      <c r="R5" s="16">
        <v>1009</v>
      </c>
      <c r="S5" s="5">
        <v>1009</v>
      </c>
      <c r="T5" s="28">
        <v>1026</v>
      </c>
      <c r="U5" s="5">
        <v>4574</v>
      </c>
      <c r="V5" s="28">
        <v>1026</v>
      </c>
    </row>
    <row r="6" spans="1:23" x14ac:dyDescent="0.25">
      <c r="A6" s="98"/>
      <c r="B6" s="1">
        <v>1090</v>
      </c>
      <c r="C6" s="1" t="s">
        <v>35</v>
      </c>
      <c r="D6" s="2">
        <v>4200</v>
      </c>
      <c r="E6" s="2">
        <v>6373</v>
      </c>
      <c r="F6" s="16">
        <v>4200</v>
      </c>
      <c r="G6" s="2">
        <v>3791.91</v>
      </c>
      <c r="H6" s="16">
        <v>4200</v>
      </c>
      <c r="I6" s="2">
        <v>2290</v>
      </c>
      <c r="J6" s="16">
        <v>4200</v>
      </c>
      <c r="K6" s="5">
        <v>4063</v>
      </c>
      <c r="L6" s="16">
        <v>3000</v>
      </c>
      <c r="M6" s="5">
        <v>3389</v>
      </c>
      <c r="N6" s="16">
        <v>3000</v>
      </c>
      <c r="O6" s="5">
        <v>4654</v>
      </c>
      <c r="P6" s="16">
        <v>3000</v>
      </c>
      <c r="Q6" s="70">
        <v>4130</v>
      </c>
      <c r="R6" s="16">
        <v>4000</v>
      </c>
      <c r="S6" s="70">
        <v>3906</v>
      </c>
      <c r="T6" s="28">
        <v>4000</v>
      </c>
      <c r="U6" s="70">
        <v>754</v>
      </c>
      <c r="V6" s="28">
        <v>4000</v>
      </c>
    </row>
    <row r="7" spans="1:23" ht="15.75" thickBot="1" x14ac:dyDescent="0.3">
      <c r="A7" s="99"/>
      <c r="B7" s="1">
        <v>1091</v>
      </c>
      <c r="C7" s="1" t="s">
        <v>36</v>
      </c>
      <c r="D7" s="2">
        <v>3800</v>
      </c>
      <c r="E7" s="2">
        <v>4353</v>
      </c>
      <c r="F7" s="16">
        <v>3800</v>
      </c>
      <c r="G7" s="2">
        <v>4148.8500000000004</v>
      </c>
      <c r="H7" s="16">
        <v>4032</v>
      </c>
      <c r="I7" s="2">
        <v>4380</v>
      </c>
      <c r="J7" s="16">
        <v>4031</v>
      </c>
      <c r="K7" s="5">
        <v>1422</v>
      </c>
      <c r="L7" s="16">
        <v>4400</v>
      </c>
      <c r="M7" s="5">
        <v>3572</v>
      </c>
      <c r="N7" s="16">
        <v>4400</v>
      </c>
      <c r="O7" s="5">
        <v>3143</v>
      </c>
      <c r="P7" s="16">
        <v>4400</v>
      </c>
      <c r="Q7" s="5">
        <v>6054</v>
      </c>
      <c r="R7" s="16">
        <v>4500</v>
      </c>
      <c r="S7" s="5">
        <v>3576</v>
      </c>
      <c r="T7" s="28">
        <v>4500</v>
      </c>
      <c r="U7" s="5">
        <v>2456</v>
      </c>
      <c r="V7" s="28">
        <v>4500</v>
      </c>
    </row>
    <row r="8" spans="1:23" x14ac:dyDescent="0.25">
      <c r="A8" s="97" t="s">
        <v>37</v>
      </c>
      <c r="B8" s="1">
        <v>1120</v>
      </c>
      <c r="C8" s="1" t="s">
        <v>38</v>
      </c>
      <c r="D8" s="2">
        <v>65000</v>
      </c>
      <c r="E8" s="2">
        <v>59772</v>
      </c>
      <c r="F8" s="16">
        <v>65000</v>
      </c>
      <c r="G8" s="2">
        <v>86716</v>
      </c>
      <c r="H8" s="16">
        <v>70000</v>
      </c>
      <c r="I8" s="2">
        <v>55647</v>
      </c>
      <c r="J8" s="16">
        <v>70000</v>
      </c>
      <c r="K8" s="5">
        <v>86810</v>
      </c>
      <c r="L8" s="16">
        <v>70000</v>
      </c>
      <c r="M8" s="5">
        <v>98861</v>
      </c>
      <c r="N8" s="16">
        <v>73396</v>
      </c>
      <c r="O8" s="5">
        <v>118141</v>
      </c>
      <c r="P8" s="16">
        <v>90000</v>
      </c>
      <c r="Q8" s="5">
        <v>116065</v>
      </c>
      <c r="R8" s="16">
        <v>100000</v>
      </c>
      <c r="S8" s="5">
        <v>115763</v>
      </c>
      <c r="T8" s="28">
        <v>110000</v>
      </c>
      <c r="U8" s="5">
        <v>72111</v>
      </c>
      <c r="V8" s="28">
        <v>120000</v>
      </c>
    </row>
    <row r="9" spans="1:23" ht="15.75" thickBot="1" x14ac:dyDescent="0.3">
      <c r="A9" s="99"/>
      <c r="B9" s="1">
        <v>1170</v>
      </c>
      <c r="C9" s="1" t="s">
        <v>39</v>
      </c>
      <c r="D9" s="2">
        <v>15000</v>
      </c>
      <c r="E9" s="2">
        <v>15223</v>
      </c>
      <c r="F9" s="16">
        <v>15000</v>
      </c>
      <c r="G9" s="2">
        <v>16891</v>
      </c>
      <c r="H9" s="16">
        <v>15000</v>
      </c>
      <c r="I9" s="2">
        <v>12525</v>
      </c>
      <c r="J9" s="16">
        <v>15000</v>
      </c>
      <c r="K9" s="5">
        <v>12965</v>
      </c>
      <c r="L9" s="16">
        <v>12000</v>
      </c>
      <c r="M9" s="5">
        <v>17721</v>
      </c>
      <c r="N9" s="16">
        <v>15000</v>
      </c>
      <c r="O9" s="5">
        <v>17415</v>
      </c>
      <c r="P9" s="16">
        <v>10000</v>
      </c>
      <c r="Q9" s="5">
        <v>16498</v>
      </c>
      <c r="R9" s="16">
        <v>12000</v>
      </c>
      <c r="S9" s="5">
        <v>16011</v>
      </c>
      <c r="T9" s="28">
        <v>12000</v>
      </c>
      <c r="U9" s="5">
        <v>6869</v>
      </c>
      <c r="V9" s="28">
        <v>12000</v>
      </c>
    </row>
    <row r="10" spans="1:23" x14ac:dyDescent="0.25">
      <c r="A10" s="97" t="s">
        <v>40</v>
      </c>
      <c r="B10" s="1">
        <v>1255</v>
      </c>
      <c r="C10" s="1" t="s">
        <v>41</v>
      </c>
      <c r="D10" s="2">
        <v>250</v>
      </c>
      <c r="E10" s="2">
        <v>536</v>
      </c>
      <c r="F10" s="16">
        <v>250</v>
      </c>
      <c r="G10" s="2">
        <v>421</v>
      </c>
      <c r="H10" s="16">
        <v>400</v>
      </c>
      <c r="I10" s="2">
        <v>920</v>
      </c>
      <c r="J10" s="16">
        <v>400</v>
      </c>
      <c r="K10" s="5">
        <v>1433</v>
      </c>
      <c r="L10" s="16">
        <v>1000</v>
      </c>
      <c r="M10" s="5">
        <v>1043</v>
      </c>
      <c r="N10" s="16">
        <v>1000</v>
      </c>
      <c r="O10" s="5">
        <v>845</v>
      </c>
      <c r="P10" s="16">
        <v>1000</v>
      </c>
      <c r="Q10" s="5">
        <v>1291</v>
      </c>
      <c r="R10" s="16">
        <v>1000</v>
      </c>
      <c r="S10" s="5">
        <v>1020</v>
      </c>
      <c r="T10" s="28">
        <v>1000</v>
      </c>
      <c r="U10" s="5">
        <v>1227</v>
      </c>
      <c r="V10" s="28">
        <v>1000</v>
      </c>
    </row>
    <row r="11" spans="1:23" x14ac:dyDescent="0.25">
      <c r="A11" s="98"/>
      <c r="B11" s="1">
        <v>1520</v>
      </c>
      <c r="C11" s="1" t="s">
        <v>42</v>
      </c>
      <c r="D11" s="2">
        <v>45</v>
      </c>
      <c r="E11" s="2">
        <v>0</v>
      </c>
      <c r="F11" s="16">
        <v>45</v>
      </c>
      <c r="G11" s="2">
        <v>0</v>
      </c>
      <c r="H11" s="16">
        <v>45</v>
      </c>
      <c r="I11" s="2">
        <v>0</v>
      </c>
      <c r="J11" s="16">
        <v>45</v>
      </c>
      <c r="K11" s="5">
        <v>0</v>
      </c>
      <c r="L11" s="16">
        <v>0</v>
      </c>
      <c r="M11" s="5">
        <v>0</v>
      </c>
      <c r="N11" s="16">
        <v>0</v>
      </c>
      <c r="O11" s="5">
        <v>0</v>
      </c>
      <c r="P11" s="16">
        <v>0</v>
      </c>
      <c r="Q11" s="5">
        <v>0</v>
      </c>
      <c r="R11" s="16">
        <v>0</v>
      </c>
      <c r="S11" s="5"/>
      <c r="T11" s="28"/>
      <c r="U11" s="5"/>
      <c r="V11" s="28"/>
    </row>
    <row r="12" spans="1:23" x14ac:dyDescent="0.25">
      <c r="A12" s="98"/>
      <c r="B12" s="1">
        <v>1560</v>
      </c>
      <c r="C12" s="1" t="s">
        <v>43</v>
      </c>
      <c r="D12" s="2">
        <v>0</v>
      </c>
      <c r="E12" s="2">
        <v>0</v>
      </c>
      <c r="F12" s="16">
        <v>0</v>
      </c>
      <c r="G12" s="2">
        <v>0</v>
      </c>
      <c r="H12" s="16">
        <v>0</v>
      </c>
      <c r="I12" s="2">
        <v>0</v>
      </c>
      <c r="J12" s="16">
        <v>0</v>
      </c>
      <c r="K12" s="5">
        <v>0</v>
      </c>
      <c r="L12" s="16">
        <v>0</v>
      </c>
      <c r="M12" s="5">
        <v>0</v>
      </c>
      <c r="N12" s="16">
        <v>0</v>
      </c>
      <c r="O12" s="5">
        <v>0</v>
      </c>
      <c r="P12" s="16">
        <v>0</v>
      </c>
      <c r="Q12" s="5">
        <v>0</v>
      </c>
      <c r="R12" s="16">
        <v>0</v>
      </c>
      <c r="S12" s="5"/>
      <c r="T12" s="28"/>
      <c r="U12" s="5"/>
      <c r="V12" s="28"/>
    </row>
    <row r="13" spans="1:23" x14ac:dyDescent="0.25">
      <c r="A13" s="98"/>
      <c r="B13" s="1">
        <v>1710</v>
      </c>
      <c r="C13" s="1" t="s">
        <v>44</v>
      </c>
      <c r="D13" s="2">
        <v>0</v>
      </c>
      <c r="E13" s="2">
        <v>0</v>
      </c>
      <c r="F13" s="16">
        <v>0</v>
      </c>
      <c r="G13" s="2">
        <v>0</v>
      </c>
      <c r="H13" s="16">
        <v>0</v>
      </c>
      <c r="I13" s="2">
        <v>0</v>
      </c>
      <c r="J13" s="16">
        <v>750</v>
      </c>
      <c r="K13" s="5">
        <v>0</v>
      </c>
      <c r="L13" s="16">
        <v>0</v>
      </c>
      <c r="M13" s="5">
        <v>0</v>
      </c>
      <c r="N13" s="16">
        <v>0</v>
      </c>
      <c r="O13" s="5">
        <v>0</v>
      </c>
      <c r="P13" s="16">
        <v>0</v>
      </c>
      <c r="Q13" s="5">
        <v>0</v>
      </c>
      <c r="R13" s="16">
        <v>0</v>
      </c>
      <c r="S13" s="5"/>
      <c r="T13" s="28"/>
      <c r="U13" s="5"/>
      <c r="V13" s="28"/>
    </row>
    <row r="14" spans="1:23" x14ac:dyDescent="0.25">
      <c r="A14" s="98"/>
      <c r="B14" s="1">
        <v>2089</v>
      </c>
      <c r="C14" s="1" t="s">
        <v>45</v>
      </c>
      <c r="D14" s="2">
        <v>0</v>
      </c>
      <c r="E14" s="2">
        <v>0</v>
      </c>
      <c r="F14" s="16">
        <v>0</v>
      </c>
      <c r="G14" s="2">
        <v>0</v>
      </c>
      <c r="H14" s="16">
        <v>0</v>
      </c>
      <c r="I14" s="2">
        <v>0</v>
      </c>
      <c r="J14" s="16">
        <v>0</v>
      </c>
      <c r="K14" s="5">
        <v>0</v>
      </c>
      <c r="L14" s="16">
        <v>0</v>
      </c>
      <c r="M14" s="5">
        <v>0</v>
      </c>
      <c r="N14" s="16">
        <v>0</v>
      </c>
      <c r="O14" s="5">
        <v>0</v>
      </c>
      <c r="P14" s="16">
        <v>0</v>
      </c>
      <c r="Q14" s="5">
        <v>0</v>
      </c>
      <c r="R14" s="16">
        <v>0</v>
      </c>
      <c r="S14" s="5"/>
      <c r="T14" s="28"/>
      <c r="U14" s="5"/>
      <c r="V14" s="28"/>
    </row>
    <row r="15" spans="1:23" x14ac:dyDescent="0.25">
      <c r="A15" s="98"/>
      <c r="B15" s="1">
        <v>2110</v>
      </c>
      <c r="C15" s="1" t="s">
        <v>46</v>
      </c>
      <c r="D15" s="2">
        <v>150</v>
      </c>
      <c r="E15" s="2">
        <v>0</v>
      </c>
      <c r="F15" s="16">
        <v>150</v>
      </c>
      <c r="G15" s="2">
        <v>275</v>
      </c>
      <c r="H15" s="16">
        <v>350</v>
      </c>
      <c r="I15" s="2">
        <v>0</v>
      </c>
      <c r="J15" s="16">
        <v>350</v>
      </c>
      <c r="K15" s="5">
        <v>100</v>
      </c>
      <c r="L15" s="16">
        <v>350</v>
      </c>
      <c r="M15" s="5">
        <v>163</v>
      </c>
      <c r="N15" s="16">
        <v>350</v>
      </c>
      <c r="O15" s="5">
        <v>0</v>
      </c>
      <c r="P15" s="16">
        <v>350</v>
      </c>
      <c r="Q15" s="5">
        <v>0</v>
      </c>
      <c r="R15" s="16">
        <v>350</v>
      </c>
      <c r="S15" s="5"/>
      <c r="T15" s="28">
        <v>350</v>
      </c>
      <c r="U15" s="5"/>
      <c r="V15" s="28">
        <v>350</v>
      </c>
    </row>
    <row r="16" spans="1:23" x14ac:dyDescent="0.25">
      <c r="A16" s="98"/>
      <c r="B16" s="1">
        <v>2115</v>
      </c>
      <c r="C16" s="1" t="s">
        <v>47</v>
      </c>
      <c r="D16" s="2">
        <v>25</v>
      </c>
      <c r="E16" s="2">
        <v>0</v>
      </c>
      <c r="F16" s="16">
        <v>25</v>
      </c>
      <c r="G16" s="2">
        <v>0</v>
      </c>
      <c r="H16" s="16">
        <v>0</v>
      </c>
      <c r="I16" s="2">
        <v>100</v>
      </c>
      <c r="J16" s="16">
        <v>500</v>
      </c>
      <c r="K16" s="5">
        <v>100</v>
      </c>
      <c r="L16" s="16">
        <v>500</v>
      </c>
      <c r="M16" s="5">
        <v>62.5</v>
      </c>
      <c r="N16" s="16">
        <v>500</v>
      </c>
      <c r="O16" s="5">
        <v>0</v>
      </c>
      <c r="P16" s="16">
        <v>500</v>
      </c>
      <c r="Q16" s="5">
        <v>0</v>
      </c>
      <c r="R16" s="16">
        <v>500</v>
      </c>
      <c r="S16" s="5"/>
      <c r="T16" s="28">
        <v>500</v>
      </c>
      <c r="U16" s="5"/>
      <c r="V16" s="28">
        <v>500</v>
      </c>
    </row>
    <row r="17" spans="1:22" x14ac:dyDescent="0.25">
      <c r="A17" s="98"/>
      <c r="B17" s="1">
        <v>2130</v>
      </c>
      <c r="C17" s="1" t="s">
        <v>48</v>
      </c>
      <c r="D17" s="2">
        <v>85400</v>
      </c>
      <c r="E17" s="2">
        <v>90768</v>
      </c>
      <c r="F17" s="16">
        <v>86000</v>
      </c>
      <c r="G17" s="2">
        <v>86992</v>
      </c>
      <c r="H17" s="16">
        <v>86260</v>
      </c>
      <c r="I17" s="2">
        <v>87840</v>
      </c>
      <c r="J17" s="16">
        <v>86260</v>
      </c>
      <c r="K17" s="5">
        <v>88513</v>
      </c>
      <c r="L17" s="16">
        <v>87840</v>
      </c>
      <c r="M17" s="5">
        <v>86955</v>
      </c>
      <c r="N17" s="16">
        <v>87840</v>
      </c>
      <c r="O17" s="5">
        <v>88002</v>
      </c>
      <c r="P17" s="16">
        <v>87840</v>
      </c>
      <c r="Q17" s="5">
        <v>86935</v>
      </c>
      <c r="R17" s="16">
        <v>88000</v>
      </c>
      <c r="S17" s="5">
        <v>87895</v>
      </c>
      <c r="T17" s="28">
        <v>88000</v>
      </c>
      <c r="U17" s="5">
        <v>87411</v>
      </c>
      <c r="V17" s="28">
        <v>100000</v>
      </c>
    </row>
    <row r="18" spans="1:22" x14ac:dyDescent="0.25">
      <c r="A18" s="98"/>
      <c r="B18" s="1">
        <v>2130</v>
      </c>
      <c r="C18" s="1" t="s">
        <v>49</v>
      </c>
      <c r="D18" s="2">
        <v>60</v>
      </c>
      <c r="E18" s="2">
        <v>15</v>
      </c>
      <c r="F18" s="16">
        <v>60</v>
      </c>
      <c r="G18" s="2">
        <v>0</v>
      </c>
      <c r="H18" s="16">
        <v>0</v>
      </c>
      <c r="I18" s="2">
        <v>0</v>
      </c>
      <c r="J18" s="16">
        <v>0</v>
      </c>
      <c r="K18" s="5">
        <v>0</v>
      </c>
      <c r="L18" s="16">
        <v>0</v>
      </c>
      <c r="M18" s="5">
        <v>0</v>
      </c>
      <c r="N18" s="16">
        <v>0</v>
      </c>
      <c r="O18" s="5">
        <v>0</v>
      </c>
      <c r="P18" s="16">
        <v>0</v>
      </c>
      <c r="Q18" s="5">
        <v>0</v>
      </c>
      <c r="R18" s="16">
        <v>0</v>
      </c>
      <c r="S18" s="5"/>
      <c r="T18" s="28"/>
      <c r="U18" s="5"/>
      <c r="V18" s="28"/>
    </row>
    <row r="19" spans="1:22" x14ac:dyDescent="0.25">
      <c r="A19" s="98"/>
      <c r="B19" s="1">
        <v>2130</v>
      </c>
      <c r="C19" s="1" t="s">
        <v>50</v>
      </c>
      <c r="D19" s="2">
        <v>200</v>
      </c>
      <c r="E19" s="2">
        <v>299</v>
      </c>
      <c r="F19" s="16">
        <v>200</v>
      </c>
      <c r="G19" s="2">
        <v>0</v>
      </c>
      <c r="H19" s="16">
        <v>0</v>
      </c>
      <c r="I19" s="2">
        <v>0</v>
      </c>
      <c r="J19" s="16">
        <v>0</v>
      </c>
      <c r="K19" s="5">
        <v>0</v>
      </c>
      <c r="L19" s="16">
        <v>0</v>
      </c>
      <c r="M19" s="5">
        <v>0</v>
      </c>
      <c r="N19" s="16">
        <v>0</v>
      </c>
      <c r="O19" s="5">
        <v>0</v>
      </c>
      <c r="P19" s="16">
        <v>0</v>
      </c>
      <c r="Q19" s="5">
        <v>0</v>
      </c>
      <c r="R19" s="16">
        <v>0</v>
      </c>
      <c r="S19" s="5"/>
      <c r="T19" s="28"/>
      <c r="U19" s="5"/>
      <c r="V19" s="28"/>
    </row>
    <row r="20" spans="1:22" x14ac:dyDescent="0.25">
      <c r="A20" s="98"/>
      <c r="B20" s="1">
        <v>2389</v>
      </c>
      <c r="C20" s="1" t="s">
        <v>51</v>
      </c>
      <c r="D20" s="2">
        <v>0</v>
      </c>
      <c r="E20" s="2">
        <v>0</v>
      </c>
      <c r="F20" s="16">
        <v>0</v>
      </c>
      <c r="G20" s="2">
        <v>0</v>
      </c>
      <c r="H20" s="16">
        <v>0</v>
      </c>
      <c r="I20" s="2">
        <v>0</v>
      </c>
      <c r="J20" s="16">
        <v>0</v>
      </c>
      <c r="K20" s="5">
        <v>0</v>
      </c>
      <c r="L20" s="16">
        <v>0</v>
      </c>
      <c r="M20" s="5">
        <v>0</v>
      </c>
      <c r="N20" s="16">
        <v>0</v>
      </c>
      <c r="O20" s="5">
        <v>0</v>
      </c>
      <c r="P20" s="16">
        <v>0</v>
      </c>
      <c r="Q20" s="5">
        <v>0</v>
      </c>
      <c r="R20" s="16">
        <v>0</v>
      </c>
      <c r="S20" s="5"/>
      <c r="T20" s="28"/>
      <c r="U20" s="5"/>
      <c r="V20" s="28"/>
    </row>
    <row r="21" spans="1:22" x14ac:dyDescent="0.25">
      <c r="A21" s="98"/>
      <c r="B21" s="1">
        <v>2530</v>
      </c>
      <c r="C21" s="1" t="s">
        <v>52</v>
      </c>
      <c r="D21" s="2">
        <v>10</v>
      </c>
      <c r="E21" s="2">
        <v>0</v>
      </c>
      <c r="F21" s="16">
        <v>0</v>
      </c>
      <c r="G21" s="2">
        <v>0</v>
      </c>
      <c r="H21" s="16">
        <v>0</v>
      </c>
      <c r="I21" s="2">
        <v>0</v>
      </c>
      <c r="J21" s="16">
        <v>0</v>
      </c>
      <c r="K21" s="5">
        <v>100</v>
      </c>
      <c r="L21" s="16">
        <v>0</v>
      </c>
      <c r="M21" s="5">
        <v>0</v>
      </c>
      <c r="N21" s="16">
        <v>0</v>
      </c>
      <c r="O21" s="5">
        <v>750</v>
      </c>
      <c r="P21" s="16">
        <v>0</v>
      </c>
      <c r="Q21" s="5">
        <v>0</v>
      </c>
      <c r="R21" s="16">
        <v>0</v>
      </c>
      <c r="S21" s="5"/>
      <c r="T21" s="28"/>
      <c r="U21" s="5"/>
      <c r="V21" s="28"/>
    </row>
    <row r="22" spans="1:22" x14ac:dyDescent="0.25">
      <c r="A22" s="98"/>
      <c r="B22" s="1">
        <v>2590</v>
      </c>
      <c r="C22" s="1" t="s">
        <v>53</v>
      </c>
      <c r="D22" s="2">
        <v>1200</v>
      </c>
      <c r="E22" s="2">
        <v>2100</v>
      </c>
      <c r="F22" s="16">
        <v>1200</v>
      </c>
      <c r="G22" s="2">
        <v>1695</v>
      </c>
      <c r="H22" s="16">
        <v>1500</v>
      </c>
      <c r="I22" s="2">
        <v>1410</v>
      </c>
      <c r="J22" s="16">
        <v>1500</v>
      </c>
      <c r="K22" s="5">
        <v>4545</v>
      </c>
      <c r="L22" s="16">
        <v>5000</v>
      </c>
      <c r="M22" s="5">
        <v>4700</v>
      </c>
      <c r="N22" s="16">
        <v>5000</v>
      </c>
      <c r="O22" s="5">
        <v>5347</v>
      </c>
      <c r="P22" s="16">
        <v>5000</v>
      </c>
      <c r="Q22" s="5">
        <v>3360</v>
      </c>
      <c r="R22" s="16">
        <v>5000</v>
      </c>
      <c r="S22" s="5">
        <v>1390</v>
      </c>
      <c r="T22" s="28">
        <v>4000</v>
      </c>
      <c r="U22" s="5">
        <v>1970</v>
      </c>
      <c r="V22" s="28">
        <v>4000</v>
      </c>
    </row>
    <row r="23" spans="1:22" x14ac:dyDescent="0.25">
      <c r="A23" s="98"/>
      <c r="B23" s="1">
        <v>2610</v>
      </c>
      <c r="C23" s="1" t="s">
        <v>54</v>
      </c>
      <c r="D23" s="2">
        <v>45000</v>
      </c>
      <c r="E23" s="2">
        <v>48018</v>
      </c>
      <c r="F23" s="16">
        <v>45000</v>
      </c>
      <c r="G23" s="2">
        <v>61333</v>
      </c>
      <c r="H23" s="16">
        <v>53000</v>
      </c>
      <c r="I23" s="2">
        <v>20960</v>
      </c>
      <c r="J23" s="16">
        <v>45000</v>
      </c>
      <c r="K23" s="5">
        <v>2230</v>
      </c>
      <c r="L23" s="16">
        <v>23000</v>
      </c>
      <c r="M23" s="5">
        <v>19754</v>
      </c>
      <c r="N23" s="16">
        <v>25000</v>
      </c>
      <c r="O23" s="5">
        <v>17741</v>
      </c>
      <c r="P23" s="16">
        <v>25000</v>
      </c>
      <c r="Q23" s="5">
        <v>10687</v>
      </c>
      <c r="R23" s="16">
        <v>25000</v>
      </c>
      <c r="S23" s="5">
        <v>8064</v>
      </c>
      <c r="T23" s="28">
        <v>20000</v>
      </c>
      <c r="U23" s="5">
        <v>4199</v>
      </c>
      <c r="V23" s="28">
        <v>20000</v>
      </c>
    </row>
    <row r="24" spans="1:22" x14ac:dyDescent="0.25">
      <c r="A24" s="111" t="s">
        <v>55</v>
      </c>
      <c r="B24" s="26">
        <v>3001</v>
      </c>
      <c r="C24" s="1" t="s">
        <v>56</v>
      </c>
      <c r="D24" s="2">
        <v>10548</v>
      </c>
      <c r="E24" s="2">
        <v>11754</v>
      </c>
      <c r="F24" s="16">
        <v>10548</v>
      </c>
      <c r="G24" s="2">
        <v>11638</v>
      </c>
      <c r="H24" s="16">
        <v>10548</v>
      </c>
      <c r="I24" s="2">
        <v>0</v>
      </c>
      <c r="J24" s="16">
        <v>10548</v>
      </c>
      <c r="K24" s="5">
        <v>10548</v>
      </c>
      <c r="L24" s="16">
        <v>10548</v>
      </c>
      <c r="M24" s="5">
        <v>10548</v>
      </c>
      <c r="N24" s="16">
        <v>10548</v>
      </c>
      <c r="O24" s="5">
        <v>10548</v>
      </c>
      <c r="P24" s="16">
        <v>10548</v>
      </c>
      <c r="Q24" s="5">
        <v>10548</v>
      </c>
      <c r="R24" s="16">
        <v>10548</v>
      </c>
      <c r="S24" s="5">
        <v>10548</v>
      </c>
      <c r="T24" s="28">
        <v>10548</v>
      </c>
      <c r="U24" s="5">
        <v>10548</v>
      </c>
      <c r="V24" s="28">
        <v>10548</v>
      </c>
    </row>
    <row r="25" spans="1:22" x14ac:dyDescent="0.25">
      <c r="A25" s="112"/>
      <c r="B25" s="26">
        <v>3005</v>
      </c>
      <c r="C25" s="1" t="s">
        <v>57</v>
      </c>
      <c r="D25" s="2">
        <v>9000</v>
      </c>
      <c r="E25" s="2">
        <v>0</v>
      </c>
      <c r="F25" s="16">
        <v>9000</v>
      </c>
      <c r="G25" s="2">
        <v>0</v>
      </c>
      <c r="H25" s="16">
        <v>9000</v>
      </c>
      <c r="I25" s="2">
        <v>11835</v>
      </c>
      <c r="J25" s="16">
        <v>9000</v>
      </c>
      <c r="K25" s="5">
        <v>13332</v>
      </c>
      <c r="L25" s="16">
        <v>11000</v>
      </c>
      <c r="M25" s="5">
        <v>23935</v>
      </c>
      <c r="N25" s="16">
        <v>11000</v>
      </c>
      <c r="O25" s="5">
        <v>7813</v>
      </c>
      <c r="P25" s="16">
        <v>11000</v>
      </c>
      <c r="Q25" s="5">
        <v>12191</v>
      </c>
      <c r="R25" s="16">
        <v>11000</v>
      </c>
      <c r="S25" s="5">
        <v>9481</v>
      </c>
      <c r="T25" s="28">
        <v>11000</v>
      </c>
      <c r="U25" s="5">
        <v>13609</v>
      </c>
      <c r="V25" s="28">
        <v>11000</v>
      </c>
    </row>
    <row r="26" spans="1:22" x14ac:dyDescent="0.25">
      <c r="A26" s="112"/>
      <c r="B26" s="26">
        <v>3389</v>
      </c>
      <c r="C26" s="1" t="s">
        <v>58</v>
      </c>
      <c r="D26" s="2">
        <v>6800</v>
      </c>
      <c r="E26" s="2">
        <v>6800</v>
      </c>
      <c r="F26" s="16">
        <v>2000</v>
      </c>
      <c r="G26" s="2">
        <v>1998</v>
      </c>
      <c r="H26" s="16">
        <v>3500</v>
      </c>
      <c r="I26" s="2">
        <v>3500</v>
      </c>
      <c r="J26" s="16">
        <v>3500</v>
      </c>
      <c r="K26" s="5">
        <v>0</v>
      </c>
      <c r="L26" s="16">
        <v>3500</v>
      </c>
      <c r="M26" s="5">
        <v>0</v>
      </c>
      <c r="N26" s="16">
        <v>2500</v>
      </c>
      <c r="O26" s="5">
        <v>603</v>
      </c>
      <c r="P26" s="16">
        <v>2500</v>
      </c>
      <c r="Q26" s="5">
        <v>21439</v>
      </c>
      <c r="R26" s="16">
        <v>2500</v>
      </c>
      <c r="S26" s="5">
        <v>4533</v>
      </c>
      <c r="T26" s="28"/>
      <c r="U26" s="5"/>
      <c r="V26" s="28">
        <v>2500</v>
      </c>
    </row>
    <row r="27" spans="1:22" x14ac:dyDescent="0.25">
      <c r="A27" s="112"/>
      <c r="B27" s="26">
        <v>3389</v>
      </c>
      <c r="C27" s="107" t="s">
        <v>59</v>
      </c>
      <c r="D27" s="2">
        <v>1775</v>
      </c>
      <c r="E27" s="2">
        <v>1773</v>
      </c>
      <c r="F27" s="16">
        <v>1775</v>
      </c>
      <c r="G27" s="2">
        <v>0</v>
      </c>
      <c r="H27" s="16">
        <v>1775</v>
      </c>
      <c r="I27" s="2">
        <v>0</v>
      </c>
      <c r="J27" s="16">
        <v>1775</v>
      </c>
      <c r="K27" s="5">
        <v>0</v>
      </c>
      <c r="L27" s="16">
        <v>1775</v>
      </c>
      <c r="M27" s="5">
        <v>0</v>
      </c>
      <c r="N27" s="16">
        <v>1775</v>
      </c>
      <c r="O27" s="5">
        <v>0</v>
      </c>
      <c r="P27" s="16">
        <v>1775</v>
      </c>
      <c r="Q27" s="5">
        <v>0</v>
      </c>
      <c r="R27" s="16">
        <v>1775</v>
      </c>
      <c r="S27" s="5"/>
      <c r="T27" s="28">
        <v>8744</v>
      </c>
      <c r="U27" s="5"/>
      <c r="V27" s="28">
        <v>1775</v>
      </c>
    </row>
    <row r="28" spans="1:22" x14ac:dyDescent="0.25">
      <c r="A28" s="112"/>
      <c r="B28" s="26">
        <v>3389</v>
      </c>
      <c r="C28" s="107"/>
      <c r="D28" s="2">
        <v>0</v>
      </c>
      <c r="E28" s="2">
        <v>0</v>
      </c>
      <c r="F28" s="16">
        <v>0</v>
      </c>
      <c r="G28" s="2">
        <v>0</v>
      </c>
      <c r="H28" s="16">
        <v>0</v>
      </c>
      <c r="I28" s="2">
        <v>0</v>
      </c>
      <c r="J28" s="16">
        <v>0</v>
      </c>
      <c r="K28" s="5">
        <v>0</v>
      </c>
      <c r="L28" s="16">
        <v>0</v>
      </c>
      <c r="M28" s="5">
        <v>0</v>
      </c>
      <c r="N28" s="16">
        <v>0</v>
      </c>
      <c r="O28" s="5">
        <v>0</v>
      </c>
      <c r="P28" s="16">
        <v>0</v>
      </c>
      <c r="Q28" s="5">
        <v>0</v>
      </c>
      <c r="R28" s="16">
        <v>0</v>
      </c>
      <c r="S28" s="5"/>
      <c r="T28" s="28"/>
      <c r="U28" s="5"/>
      <c r="V28" s="28"/>
    </row>
    <row r="29" spans="1:22" x14ac:dyDescent="0.25">
      <c r="A29" s="112"/>
      <c r="B29" s="26">
        <v>3389</v>
      </c>
      <c r="C29" s="1" t="s">
        <v>42</v>
      </c>
      <c r="D29" s="2">
        <v>0</v>
      </c>
      <c r="E29" s="2">
        <v>0</v>
      </c>
      <c r="F29" s="16">
        <v>0</v>
      </c>
      <c r="G29" s="2">
        <v>0</v>
      </c>
      <c r="H29" s="16">
        <v>0</v>
      </c>
      <c r="I29" s="2">
        <v>0</v>
      </c>
      <c r="J29" s="16">
        <v>0</v>
      </c>
      <c r="K29" s="5">
        <v>0</v>
      </c>
      <c r="L29" s="16">
        <v>0</v>
      </c>
      <c r="M29" s="5">
        <v>0</v>
      </c>
      <c r="N29" s="16">
        <v>0</v>
      </c>
      <c r="O29" s="5">
        <v>0</v>
      </c>
      <c r="P29" s="16">
        <v>0</v>
      </c>
      <c r="Q29" s="5">
        <v>0</v>
      </c>
      <c r="R29" s="16">
        <v>0</v>
      </c>
      <c r="S29" s="5"/>
      <c r="T29" s="28"/>
      <c r="U29" s="5"/>
      <c r="V29" s="28"/>
    </row>
    <row r="30" spans="1:22" x14ac:dyDescent="0.25">
      <c r="A30" s="113"/>
      <c r="B30" s="26">
        <v>3501</v>
      </c>
      <c r="C30" s="1" t="s">
        <v>60</v>
      </c>
      <c r="D30" s="2">
        <v>44841</v>
      </c>
      <c r="E30" s="2">
        <v>45500</v>
      </c>
      <c r="F30" s="16">
        <v>28675</v>
      </c>
      <c r="G30" s="2">
        <v>0</v>
      </c>
      <c r="H30" s="16">
        <v>95100</v>
      </c>
      <c r="I30" s="2">
        <v>0</v>
      </c>
      <c r="J30" s="16">
        <v>95100</v>
      </c>
      <c r="K30" s="5">
        <v>158026</v>
      </c>
      <c r="L30" s="16">
        <v>30000</v>
      </c>
      <c r="M30" s="5">
        <v>0</v>
      </c>
      <c r="N30" s="16">
        <v>30000</v>
      </c>
      <c r="O30" s="5">
        <v>0</v>
      </c>
      <c r="P30" s="16">
        <v>30000</v>
      </c>
      <c r="Q30" s="5">
        <v>12959</v>
      </c>
      <c r="R30" s="16">
        <v>31241</v>
      </c>
      <c r="S30" s="5">
        <v>31241</v>
      </c>
      <c r="T30" s="28">
        <v>30000</v>
      </c>
      <c r="U30" s="5">
        <v>65968</v>
      </c>
      <c r="V30" s="28">
        <v>30000</v>
      </c>
    </row>
    <row r="31" spans="1:22" x14ac:dyDescent="0.25">
      <c r="A31" s="98" t="s">
        <v>61</v>
      </c>
      <c r="B31" s="1">
        <v>2401</v>
      </c>
      <c r="C31" s="1" t="s">
        <v>62</v>
      </c>
      <c r="D31" s="2">
        <v>0</v>
      </c>
      <c r="E31" s="2">
        <v>255</v>
      </c>
      <c r="F31" s="16">
        <v>0</v>
      </c>
      <c r="G31" s="2">
        <v>328</v>
      </c>
      <c r="H31" s="16">
        <v>400</v>
      </c>
      <c r="I31" s="2">
        <v>78</v>
      </c>
      <c r="J31" s="16">
        <v>400</v>
      </c>
      <c r="K31" s="5">
        <v>20</v>
      </c>
      <c r="L31" s="16">
        <v>400</v>
      </c>
      <c r="M31" s="5">
        <v>22</v>
      </c>
      <c r="N31" s="64">
        <v>100</v>
      </c>
      <c r="O31" s="5">
        <v>495</v>
      </c>
      <c r="P31" s="64">
        <v>100</v>
      </c>
      <c r="Q31" s="5">
        <v>860</v>
      </c>
      <c r="R31" s="64">
        <v>500</v>
      </c>
      <c r="S31" s="5">
        <v>868</v>
      </c>
      <c r="T31" s="92">
        <v>500</v>
      </c>
      <c r="U31" s="5">
        <v>544</v>
      </c>
      <c r="V31" s="92">
        <v>500</v>
      </c>
    </row>
    <row r="32" spans="1:22" x14ac:dyDescent="0.25">
      <c r="A32" s="98"/>
      <c r="B32" s="1">
        <v>2665</v>
      </c>
      <c r="C32" s="1" t="s">
        <v>63</v>
      </c>
      <c r="D32" s="2"/>
      <c r="E32" s="2">
        <v>0</v>
      </c>
      <c r="F32" s="16"/>
      <c r="G32" s="2">
        <v>0</v>
      </c>
      <c r="H32" s="16"/>
      <c r="I32" s="2">
        <v>0</v>
      </c>
      <c r="J32" s="16">
        <v>0</v>
      </c>
      <c r="K32" s="5">
        <v>375</v>
      </c>
      <c r="L32" s="16"/>
      <c r="M32" s="5">
        <v>30000</v>
      </c>
      <c r="N32" s="16"/>
      <c r="O32" s="5">
        <v>0</v>
      </c>
      <c r="P32" s="16"/>
      <c r="Q32" s="5">
        <v>0</v>
      </c>
      <c r="R32" s="16"/>
      <c r="S32" s="5"/>
      <c r="T32" s="28"/>
      <c r="U32" s="5">
        <v>18770</v>
      </c>
      <c r="V32" s="28"/>
    </row>
    <row r="33" spans="1:22" x14ac:dyDescent="0.25">
      <c r="A33" s="98"/>
      <c r="B33" s="1">
        <v>2701</v>
      </c>
      <c r="C33" s="1" t="s">
        <v>238</v>
      </c>
      <c r="D33" s="2">
        <v>0</v>
      </c>
      <c r="E33" s="2">
        <v>0</v>
      </c>
      <c r="F33" s="16"/>
      <c r="G33" s="2">
        <v>807.3</v>
      </c>
      <c r="H33" s="16"/>
      <c r="I33" s="2">
        <v>0</v>
      </c>
      <c r="J33" s="16"/>
      <c r="K33" s="5">
        <v>0</v>
      </c>
      <c r="L33" s="16"/>
      <c r="M33" s="5">
        <v>0</v>
      </c>
      <c r="N33" s="16"/>
      <c r="O33" s="5">
        <v>0</v>
      </c>
      <c r="P33" s="16"/>
      <c r="Q33" s="5">
        <v>0</v>
      </c>
      <c r="R33" s="16"/>
      <c r="S33" s="5">
        <v>1359</v>
      </c>
      <c r="T33" s="28"/>
      <c r="U33" s="5">
        <v>1537</v>
      </c>
      <c r="V33" s="28"/>
    </row>
    <row r="34" spans="1:22" x14ac:dyDescent="0.25">
      <c r="A34" s="98"/>
      <c r="B34" s="1">
        <v>2706</v>
      </c>
      <c r="C34" s="1" t="s">
        <v>212</v>
      </c>
      <c r="D34" s="2">
        <v>0</v>
      </c>
      <c r="E34" s="2">
        <v>0</v>
      </c>
      <c r="F34" s="16">
        <v>0</v>
      </c>
      <c r="G34" s="2">
        <v>0</v>
      </c>
      <c r="H34" s="16">
        <v>0</v>
      </c>
      <c r="I34" s="2">
        <v>0</v>
      </c>
      <c r="J34" s="16">
        <v>0</v>
      </c>
      <c r="K34" s="5">
        <v>0</v>
      </c>
      <c r="L34" s="16">
        <v>0</v>
      </c>
      <c r="M34" s="5">
        <v>6644</v>
      </c>
      <c r="N34" s="16">
        <v>0</v>
      </c>
      <c r="O34" s="5">
        <v>0</v>
      </c>
      <c r="P34" s="16">
        <v>0</v>
      </c>
      <c r="Q34" s="5">
        <v>0</v>
      </c>
      <c r="R34" s="16">
        <v>0</v>
      </c>
      <c r="S34" s="5">
        <v>738</v>
      </c>
      <c r="T34" s="28"/>
      <c r="U34" s="5"/>
      <c r="V34" s="28"/>
    </row>
    <row r="35" spans="1:22" x14ac:dyDescent="0.25">
      <c r="A35" s="98"/>
      <c r="B35" s="1">
        <v>2705</v>
      </c>
      <c r="C35" s="1" t="s">
        <v>65</v>
      </c>
      <c r="D35" s="2">
        <v>0</v>
      </c>
      <c r="E35" s="2">
        <v>0</v>
      </c>
      <c r="F35" s="16"/>
      <c r="G35" s="2">
        <v>0</v>
      </c>
      <c r="H35" s="16"/>
      <c r="I35" s="31">
        <v>0</v>
      </c>
      <c r="J35" s="16"/>
      <c r="K35" s="54">
        <v>0</v>
      </c>
      <c r="L35" s="16">
        <v>0</v>
      </c>
      <c r="M35" s="54">
        <v>0</v>
      </c>
      <c r="N35" s="16"/>
      <c r="O35" s="54">
        <v>0</v>
      </c>
      <c r="P35" s="16"/>
      <c r="Q35" s="54">
        <v>55</v>
      </c>
      <c r="R35" s="16"/>
      <c r="S35" s="54">
        <v>175</v>
      </c>
      <c r="T35" s="28"/>
      <c r="U35" s="54"/>
      <c r="V35" s="28"/>
    </row>
    <row r="36" spans="1:22" x14ac:dyDescent="0.25">
      <c r="A36" s="98"/>
      <c r="B36" s="1">
        <v>2770</v>
      </c>
      <c r="C36" s="1" t="s">
        <v>66</v>
      </c>
      <c r="D36" s="2">
        <v>50</v>
      </c>
      <c r="E36" s="2">
        <v>2922</v>
      </c>
      <c r="F36" s="16">
        <v>50</v>
      </c>
      <c r="G36" s="2">
        <v>8015</v>
      </c>
      <c r="H36" s="16">
        <v>0</v>
      </c>
      <c r="I36" s="2">
        <v>1050</v>
      </c>
      <c r="J36" s="16">
        <v>0</v>
      </c>
      <c r="K36" s="5">
        <v>9302</v>
      </c>
      <c r="L36" s="16">
        <v>0</v>
      </c>
      <c r="M36" s="5">
        <v>0</v>
      </c>
      <c r="N36" s="16">
        <v>0</v>
      </c>
      <c r="O36" s="5">
        <v>1184</v>
      </c>
      <c r="P36" s="16">
        <v>0</v>
      </c>
      <c r="Q36" s="5">
        <v>0</v>
      </c>
      <c r="R36" s="16">
        <v>0</v>
      </c>
      <c r="S36" s="5">
        <v>20</v>
      </c>
      <c r="T36" s="28"/>
      <c r="U36" s="5">
        <v>738</v>
      </c>
      <c r="V36" s="28"/>
    </row>
    <row r="37" spans="1:22" ht="15.75" thickBot="1" x14ac:dyDescent="0.3">
      <c r="A37" s="99"/>
      <c r="B37" s="1">
        <v>4785</v>
      </c>
      <c r="C37" s="1" t="s">
        <v>67</v>
      </c>
      <c r="D37" s="2">
        <v>0</v>
      </c>
      <c r="E37" s="2">
        <v>0</v>
      </c>
      <c r="F37" s="16">
        <v>0</v>
      </c>
      <c r="G37" s="2">
        <v>3496</v>
      </c>
      <c r="H37" s="16">
        <v>0</v>
      </c>
      <c r="I37" s="2">
        <v>0</v>
      </c>
      <c r="J37" s="16">
        <v>0</v>
      </c>
      <c r="K37" s="5">
        <v>0</v>
      </c>
      <c r="L37" s="16">
        <v>0</v>
      </c>
      <c r="M37" s="5">
        <v>1047</v>
      </c>
      <c r="N37" s="16">
        <v>0</v>
      </c>
      <c r="O37" s="5">
        <v>56079</v>
      </c>
      <c r="P37" s="16">
        <v>0</v>
      </c>
      <c r="Q37" s="5">
        <v>0</v>
      </c>
      <c r="R37" s="16">
        <v>0</v>
      </c>
      <c r="S37" s="5">
        <v>458</v>
      </c>
      <c r="T37" s="28"/>
      <c r="U37" s="5"/>
      <c r="V37" s="28"/>
    </row>
    <row r="38" spans="1:22" x14ac:dyDescent="0.25">
      <c r="A38" s="60"/>
      <c r="B38" s="1">
        <v>5031</v>
      </c>
      <c r="C38" s="1" t="s">
        <v>68</v>
      </c>
      <c r="D38" s="2"/>
      <c r="E38" s="2"/>
      <c r="F38" s="16"/>
      <c r="G38" s="2"/>
      <c r="H38" s="16"/>
      <c r="I38" s="2"/>
      <c r="J38" s="16"/>
      <c r="K38" s="5">
        <v>50000</v>
      </c>
      <c r="L38" s="16"/>
      <c r="M38" s="5">
        <v>0</v>
      </c>
      <c r="N38" s="16"/>
      <c r="O38" s="5">
        <v>0</v>
      </c>
      <c r="P38" s="16"/>
      <c r="Q38" s="5">
        <v>0</v>
      </c>
      <c r="R38" s="16"/>
      <c r="S38" s="5"/>
      <c r="T38" s="28"/>
      <c r="U38" s="5"/>
      <c r="V38" s="28"/>
    </row>
    <row r="39" spans="1:22" x14ac:dyDescent="0.25">
      <c r="B39" s="1"/>
      <c r="C39" s="1"/>
      <c r="D39" s="2"/>
      <c r="E39" s="2"/>
      <c r="F39" s="2"/>
      <c r="G39" s="2">
        <f>SUM(G4:G37)</f>
        <v>612748.37</v>
      </c>
      <c r="H39" s="16"/>
      <c r="I39" s="2">
        <f>SUM(I4:I37)</f>
        <v>535455</v>
      </c>
      <c r="J39" s="16"/>
      <c r="K39" s="16">
        <f>SUM(K4:K38)</f>
        <v>789822</v>
      </c>
      <c r="L39" s="2">
        <f>SUM(L4:L38)</f>
        <v>615269</v>
      </c>
      <c r="M39" s="16">
        <f>SUM(M4:M38)</f>
        <v>659373.5</v>
      </c>
      <c r="N39" s="2">
        <f>SUM(N4:N37)</f>
        <v>629383</v>
      </c>
      <c r="O39" s="16">
        <f>SUM(O4:O38)</f>
        <v>690735</v>
      </c>
      <c r="P39" s="2">
        <f>SUM(P4:P37)</f>
        <v>649001</v>
      </c>
      <c r="Q39" s="16">
        <f>SUM(Q4:Q38)</f>
        <v>669062</v>
      </c>
      <c r="R39" s="2">
        <f>SUM(R4:R37)</f>
        <v>672923</v>
      </c>
      <c r="S39" s="16">
        <f>SUM(S4:S38)</f>
        <v>672055</v>
      </c>
      <c r="T39" s="5">
        <f>SUM(T4:T38)</f>
        <v>687168</v>
      </c>
      <c r="U39" s="16">
        <f>SUM(U4:U38)</f>
        <v>674285</v>
      </c>
      <c r="V39" s="5">
        <f>SUM(V4:V38)</f>
        <v>713699</v>
      </c>
    </row>
    <row r="40" spans="1:22" ht="47.25" customHeight="1" x14ac:dyDescent="0.25">
      <c r="A40" s="1" t="s">
        <v>69</v>
      </c>
      <c r="B40" s="14"/>
      <c r="C40" s="14"/>
      <c r="D40" s="57" t="s">
        <v>22</v>
      </c>
      <c r="E40" s="57" t="s">
        <v>23</v>
      </c>
      <c r="F40" s="58" t="s">
        <v>70</v>
      </c>
      <c r="G40" s="59" t="s">
        <v>71</v>
      </c>
      <c r="H40" s="56" t="s">
        <v>26</v>
      </c>
      <c r="I40" s="59" t="s">
        <v>27</v>
      </c>
      <c r="J40" s="67" t="s">
        <v>30</v>
      </c>
      <c r="K40" s="68" t="s">
        <v>210</v>
      </c>
      <c r="L40" s="27" t="s">
        <v>31</v>
      </c>
      <c r="M40" s="68" t="s">
        <v>213</v>
      </c>
      <c r="N40" s="27" t="s">
        <v>209</v>
      </c>
      <c r="O40" s="69" t="s">
        <v>217</v>
      </c>
      <c r="P40" s="27" t="s">
        <v>215</v>
      </c>
      <c r="Q40" s="69" t="s">
        <v>226</v>
      </c>
      <c r="R40" s="27" t="s">
        <v>218</v>
      </c>
      <c r="S40" s="69" t="s">
        <v>240</v>
      </c>
      <c r="T40" s="93" t="s">
        <v>228</v>
      </c>
      <c r="U40" s="69" t="s">
        <v>232</v>
      </c>
      <c r="V40" s="93" t="s">
        <v>233</v>
      </c>
    </row>
    <row r="41" spans="1:22" x14ac:dyDescent="0.25">
      <c r="A41" s="1" t="s">
        <v>72</v>
      </c>
      <c r="B41" s="1"/>
      <c r="C41" s="1"/>
      <c r="D41" s="2">
        <f>SUM(D4:D7)</f>
        <v>325856</v>
      </c>
      <c r="E41" s="2">
        <f t="shared" ref="E41:G41" si="0">SUM(E4:E7)</f>
        <v>349324</v>
      </c>
      <c r="F41" s="5">
        <f t="shared" si="0"/>
        <v>332565</v>
      </c>
      <c r="G41" s="5">
        <f t="shared" si="0"/>
        <v>332143.06999999995</v>
      </c>
      <c r="H41" s="28">
        <f t="shared" ref="H41:M41" si="1">SUM(H4:H7)</f>
        <v>341152</v>
      </c>
      <c r="I41" s="2">
        <f t="shared" si="1"/>
        <v>339590</v>
      </c>
      <c r="J41" s="16">
        <f t="shared" si="1"/>
        <v>354181</v>
      </c>
      <c r="K41" s="5">
        <f t="shared" si="1"/>
        <v>351423</v>
      </c>
      <c r="L41" s="16">
        <f t="shared" si="1"/>
        <v>358356</v>
      </c>
      <c r="M41" s="5">
        <f t="shared" si="1"/>
        <v>357918</v>
      </c>
      <c r="N41" s="16">
        <f t="shared" ref="N41:P41" si="2">SUM(N4:N7)</f>
        <v>365374</v>
      </c>
      <c r="O41" s="5">
        <f t="shared" ref="O41:R41" si="3">SUM(O4:O7)</f>
        <v>365772</v>
      </c>
      <c r="P41" s="16">
        <f t="shared" si="2"/>
        <v>373388</v>
      </c>
      <c r="Q41" s="5">
        <f t="shared" si="3"/>
        <v>376174</v>
      </c>
      <c r="R41" s="16">
        <f t="shared" si="3"/>
        <v>383509</v>
      </c>
      <c r="S41" s="5">
        <f t="shared" ref="S41:T41" si="4">SUM(S4:S7)</f>
        <v>382491</v>
      </c>
      <c r="T41" s="5">
        <f t="shared" si="4"/>
        <v>390526</v>
      </c>
      <c r="U41" s="5">
        <f t="shared" ref="U41:V41" si="5">SUM(U4:U7)</f>
        <v>388784</v>
      </c>
      <c r="V41" s="5">
        <f t="shared" si="5"/>
        <v>399526</v>
      </c>
    </row>
    <row r="42" spans="1:22" x14ac:dyDescent="0.25">
      <c r="A42" s="1" t="s">
        <v>73</v>
      </c>
      <c r="B42" s="1"/>
      <c r="C42" s="1"/>
      <c r="D42" s="2">
        <f>SUM(D8:D9)</f>
        <v>80000</v>
      </c>
      <c r="E42" s="2">
        <f t="shared" ref="E42:G42" si="6">SUM(E8:E9)</f>
        <v>74995</v>
      </c>
      <c r="F42" s="5">
        <f t="shared" si="6"/>
        <v>80000</v>
      </c>
      <c r="G42" s="5">
        <f t="shared" si="6"/>
        <v>103607</v>
      </c>
      <c r="H42" s="28">
        <f t="shared" ref="H42:M42" si="7">SUM(H8:H9)</f>
        <v>85000</v>
      </c>
      <c r="I42" s="2">
        <f t="shared" si="7"/>
        <v>68172</v>
      </c>
      <c r="J42" s="16">
        <f t="shared" si="7"/>
        <v>85000</v>
      </c>
      <c r="K42" s="5">
        <f t="shared" si="7"/>
        <v>99775</v>
      </c>
      <c r="L42" s="16">
        <f t="shared" si="7"/>
        <v>82000</v>
      </c>
      <c r="M42" s="5">
        <f t="shared" si="7"/>
        <v>116582</v>
      </c>
      <c r="N42" s="16">
        <f t="shared" ref="N42:P42" si="8">SUM(N8:N9)</f>
        <v>88396</v>
      </c>
      <c r="O42" s="5">
        <f t="shared" ref="O42:R42" si="9">SUM(O8:O9)</f>
        <v>135556</v>
      </c>
      <c r="P42" s="16">
        <f t="shared" si="8"/>
        <v>100000</v>
      </c>
      <c r="Q42" s="5">
        <f t="shared" si="9"/>
        <v>132563</v>
      </c>
      <c r="R42" s="16">
        <f t="shared" si="9"/>
        <v>112000</v>
      </c>
      <c r="S42" s="5">
        <f t="shared" ref="S42:T42" si="10">SUM(S8:S9)</f>
        <v>131774</v>
      </c>
      <c r="T42" s="28">
        <f t="shared" si="10"/>
        <v>122000</v>
      </c>
      <c r="U42" s="5">
        <f t="shared" ref="U42:V42" si="11">SUM(U8:U9)</f>
        <v>78980</v>
      </c>
      <c r="V42" s="28">
        <f t="shared" si="11"/>
        <v>132000</v>
      </c>
    </row>
    <row r="43" spans="1:22" x14ac:dyDescent="0.25">
      <c r="A43" s="1" t="s">
        <v>40</v>
      </c>
      <c r="B43" s="1"/>
      <c r="C43" s="1"/>
      <c r="D43" s="2">
        <f>SUM(D10:D23)</f>
        <v>132340</v>
      </c>
      <c r="E43" s="2">
        <f t="shared" ref="E43:G43" si="12">SUM(E10:E23)</f>
        <v>141736</v>
      </c>
      <c r="F43" s="5">
        <f t="shared" si="12"/>
        <v>132930</v>
      </c>
      <c r="G43" s="5">
        <f t="shared" si="12"/>
        <v>150716</v>
      </c>
      <c r="H43" s="28">
        <f t="shared" ref="H43:M43" si="13">SUM(H10:H23)</f>
        <v>141555</v>
      </c>
      <c r="I43" s="2">
        <f t="shared" si="13"/>
        <v>111230</v>
      </c>
      <c r="J43" s="16">
        <f t="shared" si="13"/>
        <v>134805</v>
      </c>
      <c r="K43" s="5">
        <f t="shared" si="13"/>
        <v>97021</v>
      </c>
      <c r="L43" s="16">
        <f t="shared" si="13"/>
        <v>117690</v>
      </c>
      <c r="M43" s="5">
        <f t="shared" si="13"/>
        <v>112677.5</v>
      </c>
      <c r="N43" s="16">
        <f t="shared" ref="N43:P43" si="14">SUM(N10:N23)</f>
        <v>119690</v>
      </c>
      <c r="O43" s="5">
        <f t="shared" ref="O43:R43" si="15">SUM(O10:O23)</f>
        <v>112685</v>
      </c>
      <c r="P43" s="16">
        <f t="shared" si="14"/>
        <v>119690</v>
      </c>
      <c r="Q43" s="5">
        <f t="shared" si="15"/>
        <v>102273</v>
      </c>
      <c r="R43" s="16">
        <f t="shared" si="15"/>
        <v>119850</v>
      </c>
      <c r="S43" s="5">
        <f t="shared" ref="S43:T43" si="16">SUM(S10:S23)</f>
        <v>98369</v>
      </c>
      <c r="T43" s="28">
        <f t="shared" si="16"/>
        <v>113850</v>
      </c>
      <c r="U43" s="5">
        <f t="shared" ref="U43:V43" si="17">SUM(U10:U23)</f>
        <v>94807</v>
      </c>
      <c r="V43" s="28">
        <f t="shared" si="17"/>
        <v>125850</v>
      </c>
    </row>
    <row r="44" spans="1:22" x14ac:dyDescent="0.25">
      <c r="A44" s="1" t="s">
        <v>55</v>
      </c>
      <c r="B44" s="1"/>
      <c r="C44" s="1"/>
      <c r="D44" s="2">
        <f>SUM(D24:D30)</f>
        <v>72964</v>
      </c>
      <c r="E44" s="2">
        <f t="shared" ref="E44:G44" si="18">SUM(E24:E30)</f>
        <v>65827</v>
      </c>
      <c r="F44" s="5">
        <f t="shared" si="18"/>
        <v>51998</v>
      </c>
      <c r="G44" s="5">
        <f t="shared" si="18"/>
        <v>13636</v>
      </c>
      <c r="H44" s="28">
        <f t="shared" ref="H44:M44" si="19">SUM(H24:H30)</f>
        <v>119923</v>
      </c>
      <c r="I44" s="2">
        <f t="shared" si="19"/>
        <v>15335</v>
      </c>
      <c r="J44" s="16">
        <f t="shared" si="19"/>
        <v>119923</v>
      </c>
      <c r="K44" s="5">
        <f t="shared" si="19"/>
        <v>181906</v>
      </c>
      <c r="L44" s="16">
        <f t="shared" si="19"/>
        <v>56823</v>
      </c>
      <c r="M44" s="5">
        <f t="shared" si="19"/>
        <v>34483</v>
      </c>
      <c r="N44" s="16">
        <f t="shared" ref="N44:P44" si="20">SUM(N24:N30)</f>
        <v>55823</v>
      </c>
      <c r="O44" s="5">
        <f t="shared" ref="O44:R44" si="21">SUM(O24:O30)</f>
        <v>18964</v>
      </c>
      <c r="P44" s="16">
        <f t="shared" si="20"/>
        <v>55823</v>
      </c>
      <c r="Q44" s="5">
        <f t="shared" si="21"/>
        <v>57137</v>
      </c>
      <c r="R44" s="16">
        <f t="shared" si="21"/>
        <v>57064</v>
      </c>
      <c r="S44" s="5">
        <f t="shared" ref="S44:T44" si="22">SUM(S24:S30)</f>
        <v>55803</v>
      </c>
      <c r="T44" s="28">
        <f t="shared" si="22"/>
        <v>60292</v>
      </c>
      <c r="U44" s="5">
        <f t="shared" ref="U44:V44" si="23">SUM(U24:U30)</f>
        <v>90125</v>
      </c>
      <c r="V44" s="28">
        <f t="shared" si="23"/>
        <v>55823</v>
      </c>
    </row>
    <row r="45" spans="1:22" x14ac:dyDescent="0.25">
      <c r="A45" s="1" t="s">
        <v>61</v>
      </c>
      <c r="B45" s="1"/>
      <c r="C45" s="1"/>
      <c r="D45" s="2">
        <f>SUM(D31:D37)</f>
        <v>50</v>
      </c>
      <c r="E45" s="2">
        <f t="shared" ref="E45:G45" si="24">SUM(E31:E37)</f>
        <v>3177</v>
      </c>
      <c r="F45" s="5">
        <f t="shared" si="24"/>
        <v>50</v>
      </c>
      <c r="G45" s="5">
        <f t="shared" si="24"/>
        <v>12646.3</v>
      </c>
      <c r="H45" s="28">
        <f t="shared" ref="H45:M45" si="25">SUM(H31:H37)</f>
        <v>400</v>
      </c>
      <c r="I45" s="2">
        <f t="shared" si="25"/>
        <v>1128</v>
      </c>
      <c r="J45" s="16">
        <f t="shared" si="25"/>
        <v>400</v>
      </c>
      <c r="K45" s="5">
        <f t="shared" si="25"/>
        <v>9697</v>
      </c>
      <c r="L45" s="16">
        <f t="shared" si="25"/>
        <v>400</v>
      </c>
      <c r="M45" s="5">
        <f t="shared" si="25"/>
        <v>37713</v>
      </c>
      <c r="N45" s="16">
        <f t="shared" ref="N45:P45" si="26">SUM(N31:N37)</f>
        <v>100</v>
      </c>
      <c r="O45" s="5">
        <f t="shared" ref="O45:R45" si="27">SUM(O31:O37)</f>
        <v>57758</v>
      </c>
      <c r="P45" s="16">
        <f t="shared" si="26"/>
        <v>100</v>
      </c>
      <c r="Q45" s="5">
        <f t="shared" si="27"/>
        <v>915</v>
      </c>
      <c r="R45" s="16">
        <f t="shared" si="27"/>
        <v>500</v>
      </c>
      <c r="S45" s="5">
        <f t="shared" ref="S45:T45" si="28">SUM(S31:S37)</f>
        <v>3618</v>
      </c>
      <c r="T45" s="28">
        <f t="shared" si="28"/>
        <v>500</v>
      </c>
      <c r="U45" s="5">
        <f t="shared" ref="U45:V45" si="29">SUM(U31:U37)</f>
        <v>21589</v>
      </c>
      <c r="V45" s="28">
        <f t="shared" si="29"/>
        <v>500</v>
      </c>
    </row>
    <row r="46" spans="1:22" x14ac:dyDescent="0.25">
      <c r="A46" t="s">
        <v>74</v>
      </c>
      <c r="D46" s="6">
        <f>SUM(D41:D45)</f>
        <v>611210</v>
      </c>
      <c r="E46" s="6">
        <f t="shared" ref="E46:G46" si="30">SUM(E41:E45)</f>
        <v>635059</v>
      </c>
      <c r="F46" s="6">
        <f t="shared" si="30"/>
        <v>597543</v>
      </c>
      <c r="G46" s="6">
        <f t="shared" si="30"/>
        <v>612748.37</v>
      </c>
      <c r="H46" s="29">
        <f t="shared" ref="H46:M46" si="31">SUM(H41:H45)</f>
        <v>688030</v>
      </c>
      <c r="I46" s="25">
        <f t="shared" si="31"/>
        <v>535455</v>
      </c>
      <c r="J46" s="47">
        <f t="shared" si="31"/>
        <v>694309</v>
      </c>
      <c r="K46" s="55">
        <f t="shared" si="31"/>
        <v>739822</v>
      </c>
      <c r="L46" s="47">
        <f t="shared" si="31"/>
        <v>615269</v>
      </c>
      <c r="M46" s="55">
        <f t="shared" si="31"/>
        <v>659373.5</v>
      </c>
      <c r="N46" s="47">
        <f t="shared" ref="N46:P46" si="32">SUM(N41:N45)</f>
        <v>629383</v>
      </c>
      <c r="O46" s="55">
        <f t="shared" ref="O46:R46" si="33">SUM(O41:O45)</f>
        <v>690735</v>
      </c>
      <c r="P46" s="47">
        <f t="shared" si="32"/>
        <v>649001</v>
      </c>
      <c r="Q46" s="55">
        <f t="shared" si="33"/>
        <v>669062</v>
      </c>
      <c r="R46" s="47">
        <f t="shared" si="33"/>
        <v>672923</v>
      </c>
      <c r="S46" s="55">
        <f t="shared" ref="S46:T46" si="34">SUM(S41:S45)</f>
        <v>672055</v>
      </c>
      <c r="T46" s="94">
        <f t="shared" si="34"/>
        <v>687168</v>
      </c>
      <c r="U46" s="55">
        <f t="shared" ref="U46:V46" si="35">SUM(U41:U45)</f>
        <v>674285</v>
      </c>
      <c r="V46" s="94">
        <f t="shared" si="35"/>
        <v>713699</v>
      </c>
    </row>
    <row r="47" spans="1:22" x14ac:dyDescent="0.25">
      <c r="C47" s="7" t="s">
        <v>75</v>
      </c>
      <c r="D47" s="2">
        <f>SUM(D5:D37)</f>
        <v>294212</v>
      </c>
      <c r="E47" s="2">
        <f t="shared" ref="E47:G47" si="36">SUM(E5:E37)</f>
        <v>318222</v>
      </c>
      <c r="F47" s="5">
        <f t="shared" si="36"/>
        <v>273852</v>
      </c>
      <c r="G47" s="5">
        <f t="shared" si="36"/>
        <v>289431.06</v>
      </c>
      <c r="H47" s="28">
        <f t="shared" ref="H47:M47" si="37">SUM(H5:H37)</f>
        <v>356030</v>
      </c>
      <c r="I47" s="2">
        <f t="shared" si="37"/>
        <v>203455</v>
      </c>
      <c r="J47" s="16">
        <f t="shared" si="37"/>
        <v>349309</v>
      </c>
      <c r="K47" s="5">
        <f t="shared" si="37"/>
        <v>394822</v>
      </c>
      <c r="L47" s="16">
        <f t="shared" si="37"/>
        <v>265269</v>
      </c>
      <c r="M47" s="5">
        <f t="shared" si="37"/>
        <v>309373.5</v>
      </c>
      <c r="N47" s="16">
        <f t="shared" ref="N47:P47" si="38">SUM(N5:N37)</f>
        <v>272383</v>
      </c>
      <c r="O47" s="5">
        <f t="shared" ref="O47:R47" si="39">SUM(O5:O37)</f>
        <v>333735</v>
      </c>
      <c r="P47" s="16">
        <f t="shared" si="38"/>
        <v>284001</v>
      </c>
      <c r="Q47" s="5">
        <f>SUM(Q5:Q37)</f>
        <v>304062</v>
      </c>
      <c r="R47" s="16">
        <f t="shared" si="39"/>
        <v>298923</v>
      </c>
      <c r="S47" s="5">
        <f>SUM(S5:S37)</f>
        <v>298055</v>
      </c>
      <c r="T47" s="28">
        <f t="shared" ref="T47:V47" si="40">SUM(T5:T37)</f>
        <v>306168</v>
      </c>
      <c r="U47" s="5">
        <f>SUM(U5:U37)</f>
        <v>293285</v>
      </c>
      <c r="V47" s="28">
        <f t="shared" si="40"/>
        <v>323699</v>
      </c>
    </row>
    <row r="48" spans="1:22" x14ac:dyDescent="0.25">
      <c r="C48" s="19"/>
      <c r="D48" s="4"/>
      <c r="E48" s="4"/>
      <c r="F48" s="4"/>
      <c r="G48" s="4"/>
      <c r="H48" s="15"/>
      <c r="I48" s="4"/>
      <c r="K48" s="4"/>
      <c r="M48" s="4"/>
      <c r="O48" s="4"/>
      <c r="Q48" s="4"/>
      <c r="S48" s="4"/>
      <c r="U48" s="4"/>
    </row>
    <row r="49" spans="1:22" x14ac:dyDescent="0.25">
      <c r="C49" s="19"/>
      <c r="D49" s="4"/>
      <c r="E49" s="4"/>
      <c r="F49" s="4"/>
      <c r="G49" s="4"/>
      <c r="H49" s="15"/>
      <c r="I49" s="4"/>
      <c r="K49" s="4"/>
      <c r="M49" s="4"/>
      <c r="O49" s="4"/>
      <c r="Q49" s="4"/>
      <c r="S49" s="4"/>
      <c r="U49" s="4"/>
    </row>
    <row r="50" spans="1:22" x14ac:dyDescent="0.25">
      <c r="C50" s="104" t="s">
        <v>231</v>
      </c>
      <c r="D50" s="105"/>
      <c r="E50" s="4"/>
      <c r="F50" s="4"/>
      <c r="G50" s="4"/>
      <c r="H50" s="15"/>
      <c r="I50" s="4"/>
      <c r="K50" s="4"/>
      <c r="M50" s="4"/>
      <c r="O50" s="4"/>
      <c r="Q50" s="4"/>
      <c r="S50" s="4"/>
      <c r="U50" s="4"/>
    </row>
    <row r="51" spans="1:22" ht="37.5" customHeight="1" thickBot="1" x14ac:dyDescent="0.3">
      <c r="B51" s="100" t="s">
        <v>21</v>
      </c>
      <c r="C51" s="100"/>
      <c r="D51" s="1" t="s">
        <v>22</v>
      </c>
      <c r="E51" s="1" t="s">
        <v>23</v>
      </c>
      <c r="F51" s="1" t="s">
        <v>24</v>
      </c>
      <c r="G51" s="1" t="s">
        <v>25</v>
      </c>
      <c r="H51" s="27" t="s">
        <v>28</v>
      </c>
      <c r="I51" s="1" t="s">
        <v>29</v>
      </c>
      <c r="J51" s="27" t="s">
        <v>30</v>
      </c>
      <c r="K51" s="65" t="s">
        <v>210</v>
      </c>
      <c r="L51" s="27" t="s">
        <v>31</v>
      </c>
      <c r="M51" s="69" t="s">
        <v>213</v>
      </c>
      <c r="N51" s="27" t="s">
        <v>209</v>
      </c>
      <c r="O51" s="69" t="s">
        <v>217</v>
      </c>
      <c r="P51" s="27" t="s">
        <v>215</v>
      </c>
      <c r="Q51" s="69" t="s">
        <v>226</v>
      </c>
      <c r="R51" s="27" t="s">
        <v>218</v>
      </c>
      <c r="S51" s="69" t="s">
        <v>239</v>
      </c>
      <c r="T51" s="27" t="s">
        <v>228</v>
      </c>
      <c r="U51" s="69" t="s">
        <v>232</v>
      </c>
      <c r="V51" s="27" t="s">
        <v>233</v>
      </c>
    </row>
    <row r="52" spans="1:22" x14ac:dyDescent="0.25">
      <c r="A52" s="97" t="s">
        <v>76</v>
      </c>
      <c r="B52" s="1">
        <v>1010.1</v>
      </c>
      <c r="C52" s="1" t="s">
        <v>77</v>
      </c>
      <c r="D52" s="2">
        <v>9800</v>
      </c>
      <c r="E52" s="2">
        <v>9784</v>
      </c>
      <c r="F52" s="16">
        <v>12000</v>
      </c>
      <c r="G52" s="2">
        <v>12000</v>
      </c>
      <c r="H52" s="16">
        <v>12000</v>
      </c>
      <c r="I52" s="2">
        <v>11250</v>
      </c>
      <c r="J52" s="16">
        <v>12000</v>
      </c>
      <c r="K52" s="5">
        <v>12000</v>
      </c>
      <c r="L52" s="16">
        <v>12000</v>
      </c>
      <c r="M52" s="5">
        <v>12000</v>
      </c>
      <c r="N52" s="16">
        <v>12000</v>
      </c>
      <c r="O52" s="5">
        <v>11500</v>
      </c>
      <c r="P52" s="16">
        <v>12000</v>
      </c>
      <c r="Q52" s="5">
        <v>12500</v>
      </c>
      <c r="R52" s="16">
        <v>12000</v>
      </c>
      <c r="S52" s="5">
        <v>12000</v>
      </c>
      <c r="T52" s="16">
        <v>12000</v>
      </c>
      <c r="U52" s="5">
        <v>8000</v>
      </c>
      <c r="V52" s="16">
        <v>16000</v>
      </c>
    </row>
    <row r="53" spans="1:22" x14ac:dyDescent="0.25">
      <c r="A53" s="98"/>
      <c r="B53" s="1">
        <v>1010.4</v>
      </c>
      <c r="C53" s="1" t="s">
        <v>78</v>
      </c>
      <c r="D53" s="2">
        <v>1250</v>
      </c>
      <c r="E53" s="2">
        <v>810</v>
      </c>
      <c r="F53" s="16">
        <v>1000</v>
      </c>
      <c r="G53" s="2">
        <v>875</v>
      </c>
      <c r="H53" s="16">
        <v>1000</v>
      </c>
      <c r="I53" s="2">
        <v>146</v>
      </c>
      <c r="J53" s="16">
        <v>1000</v>
      </c>
      <c r="K53" s="5">
        <v>795</v>
      </c>
      <c r="L53" s="16">
        <v>1000</v>
      </c>
      <c r="M53" s="5">
        <v>795</v>
      </c>
      <c r="N53" s="16">
        <v>1000</v>
      </c>
      <c r="O53" s="5">
        <v>945</v>
      </c>
      <c r="P53" s="16">
        <v>1000</v>
      </c>
      <c r="Q53" s="5">
        <v>0</v>
      </c>
      <c r="R53" s="16">
        <v>1000</v>
      </c>
      <c r="S53" s="5"/>
      <c r="T53" s="16">
        <v>1000</v>
      </c>
      <c r="U53" s="5">
        <v>162</v>
      </c>
      <c r="V53" s="16">
        <v>1000</v>
      </c>
    </row>
    <row r="54" spans="1:22" x14ac:dyDescent="0.25">
      <c r="A54" s="98"/>
      <c r="B54" s="1">
        <v>1210.0999999999999</v>
      </c>
      <c r="C54" s="1" t="s">
        <v>79</v>
      </c>
      <c r="D54" s="2">
        <v>3000</v>
      </c>
      <c r="E54" s="2">
        <v>3000</v>
      </c>
      <c r="F54" s="16">
        <v>4000</v>
      </c>
      <c r="G54" s="2">
        <v>4000</v>
      </c>
      <c r="H54" s="16">
        <v>4000</v>
      </c>
      <c r="I54" s="2">
        <v>4000</v>
      </c>
      <c r="J54" s="16">
        <v>4000</v>
      </c>
      <c r="K54" s="5">
        <v>4000</v>
      </c>
      <c r="L54" s="16">
        <v>4000</v>
      </c>
      <c r="M54" s="5">
        <v>4000</v>
      </c>
      <c r="N54" s="16">
        <v>4000</v>
      </c>
      <c r="O54" s="5">
        <v>4000</v>
      </c>
      <c r="P54" s="16">
        <v>4000</v>
      </c>
      <c r="Q54" s="5">
        <v>4000</v>
      </c>
      <c r="R54" s="16">
        <v>4000</v>
      </c>
      <c r="S54" s="5">
        <v>4000</v>
      </c>
      <c r="T54" s="16">
        <v>4000</v>
      </c>
      <c r="U54" s="5">
        <v>2667</v>
      </c>
      <c r="V54" s="16">
        <v>5500</v>
      </c>
    </row>
    <row r="55" spans="1:22" x14ac:dyDescent="0.25">
      <c r="A55" s="98"/>
      <c r="B55" s="1">
        <v>1210.4000000000001</v>
      </c>
      <c r="C55" s="1" t="s">
        <v>80</v>
      </c>
      <c r="D55" s="2">
        <v>200</v>
      </c>
      <c r="E55" s="2">
        <v>0</v>
      </c>
      <c r="F55" s="16">
        <v>500</v>
      </c>
      <c r="G55" s="2">
        <v>0</v>
      </c>
      <c r="H55" s="16">
        <v>2000</v>
      </c>
      <c r="I55" s="2">
        <v>0</v>
      </c>
      <c r="J55" s="16">
        <v>2000</v>
      </c>
      <c r="K55" s="5">
        <v>1238</v>
      </c>
      <c r="L55" s="16">
        <v>2000</v>
      </c>
      <c r="M55" s="5">
        <v>0</v>
      </c>
      <c r="N55" s="16">
        <v>2000</v>
      </c>
      <c r="O55" s="5">
        <v>0</v>
      </c>
      <c r="P55" s="16">
        <v>2000</v>
      </c>
      <c r="Q55" s="5">
        <v>0</v>
      </c>
      <c r="R55" s="16">
        <v>2000</v>
      </c>
      <c r="S55" s="5"/>
      <c r="T55" s="16">
        <v>2000</v>
      </c>
      <c r="U55" s="5"/>
      <c r="V55" s="16">
        <v>2000</v>
      </c>
    </row>
    <row r="56" spans="1:22" x14ac:dyDescent="0.25">
      <c r="A56" s="98"/>
      <c r="B56" s="1">
        <v>1420.4</v>
      </c>
      <c r="C56" s="1" t="s">
        <v>81</v>
      </c>
      <c r="D56" s="2">
        <v>16500</v>
      </c>
      <c r="E56" s="2">
        <v>10440</v>
      </c>
      <c r="F56" s="16">
        <v>17000</v>
      </c>
      <c r="G56" s="2">
        <v>13456</v>
      </c>
      <c r="H56" s="16">
        <v>17000</v>
      </c>
      <c r="I56" s="2">
        <v>11500</v>
      </c>
      <c r="J56" s="16">
        <v>17000</v>
      </c>
      <c r="K56" s="5">
        <v>15532</v>
      </c>
      <c r="L56" s="16">
        <v>17000</v>
      </c>
      <c r="M56" s="5">
        <v>11500</v>
      </c>
      <c r="N56" s="16">
        <v>15000</v>
      </c>
      <c r="O56" s="5">
        <v>11500</v>
      </c>
      <c r="P56" s="16">
        <v>13000</v>
      </c>
      <c r="Q56" s="5">
        <v>11500</v>
      </c>
      <c r="R56" s="16">
        <v>13000</v>
      </c>
      <c r="S56" s="5">
        <v>11500</v>
      </c>
      <c r="T56" s="16">
        <v>13000</v>
      </c>
      <c r="U56" s="5">
        <v>7667</v>
      </c>
      <c r="V56" s="16">
        <v>13000</v>
      </c>
    </row>
    <row r="57" spans="1:22" x14ac:dyDescent="0.25">
      <c r="A57" s="98"/>
      <c r="B57" s="1">
        <v>1920.4</v>
      </c>
      <c r="C57" s="1" t="s">
        <v>82</v>
      </c>
      <c r="D57" s="2">
        <v>1000</v>
      </c>
      <c r="E57" s="2">
        <v>0</v>
      </c>
      <c r="F57" s="16">
        <v>1000</v>
      </c>
      <c r="G57" s="2">
        <v>795</v>
      </c>
      <c r="H57" s="16">
        <v>1000</v>
      </c>
      <c r="I57" s="2">
        <v>40</v>
      </c>
      <c r="J57" s="16">
        <v>1000</v>
      </c>
      <c r="K57" s="5">
        <v>0</v>
      </c>
      <c r="L57" s="16">
        <v>1000</v>
      </c>
      <c r="M57" s="5">
        <v>0</v>
      </c>
      <c r="N57" s="16">
        <v>1000</v>
      </c>
      <c r="O57" s="5">
        <v>0</v>
      </c>
      <c r="P57" s="16">
        <v>1000</v>
      </c>
      <c r="Q57" s="5">
        <v>779</v>
      </c>
      <c r="R57" s="16">
        <v>1000</v>
      </c>
      <c r="S57" s="5">
        <v>779</v>
      </c>
      <c r="T57" s="16">
        <v>1000</v>
      </c>
      <c r="U57" s="5">
        <v>779</v>
      </c>
      <c r="V57" s="16">
        <v>1000</v>
      </c>
    </row>
    <row r="58" spans="1:22" ht="15.75" thickBot="1" x14ac:dyDescent="0.3">
      <c r="A58" s="99"/>
      <c r="B58" s="1">
        <v>1990.4</v>
      </c>
      <c r="C58" s="1" t="s">
        <v>83</v>
      </c>
      <c r="D58" s="2">
        <v>10000</v>
      </c>
      <c r="E58" s="2">
        <v>0</v>
      </c>
      <c r="F58" s="16">
        <v>10000</v>
      </c>
      <c r="G58" s="2">
        <v>0</v>
      </c>
      <c r="H58" s="16">
        <v>10000</v>
      </c>
      <c r="I58" s="2">
        <v>0</v>
      </c>
      <c r="J58" s="16">
        <v>10000</v>
      </c>
      <c r="K58" s="5">
        <v>0</v>
      </c>
      <c r="L58" s="16">
        <v>10000</v>
      </c>
      <c r="M58" s="5">
        <v>0</v>
      </c>
      <c r="N58" s="16">
        <v>10000</v>
      </c>
      <c r="O58" s="5">
        <v>0</v>
      </c>
      <c r="P58" s="16">
        <v>10000</v>
      </c>
      <c r="Q58" s="5">
        <v>0</v>
      </c>
      <c r="R58" s="16">
        <v>1500</v>
      </c>
      <c r="S58" s="5"/>
      <c r="T58" s="16">
        <v>10000</v>
      </c>
      <c r="U58" s="5"/>
      <c r="V58" s="16">
        <v>10000</v>
      </c>
    </row>
    <row r="59" spans="1:22" x14ac:dyDescent="0.25">
      <c r="A59" s="97" t="s">
        <v>84</v>
      </c>
      <c r="B59" s="1">
        <v>1325.1</v>
      </c>
      <c r="C59" s="1" t="s">
        <v>85</v>
      </c>
      <c r="D59" s="2">
        <v>7000</v>
      </c>
      <c r="E59" s="2">
        <v>7000</v>
      </c>
      <c r="F59" s="16">
        <v>7000</v>
      </c>
      <c r="G59" s="2">
        <v>7000</v>
      </c>
      <c r="H59" s="16">
        <v>7000</v>
      </c>
      <c r="I59" s="2">
        <v>7000</v>
      </c>
      <c r="J59" s="16">
        <v>7000</v>
      </c>
      <c r="K59" s="5">
        <v>7000</v>
      </c>
      <c r="L59" s="16">
        <v>7000</v>
      </c>
      <c r="M59" s="5">
        <v>7000</v>
      </c>
      <c r="N59" s="16">
        <v>7000</v>
      </c>
      <c r="O59" s="5">
        <v>7000</v>
      </c>
      <c r="P59" s="16">
        <v>7000</v>
      </c>
      <c r="Q59" s="5">
        <v>7000</v>
      </c>
      <c r="R59" s="16">
        <v>7000</v>
      </c>
      <c r="S59" s="5">
        <v>7000</v>
      </c>
      <c r="T59" s="16">
        <v>7000</v>
      </c>
      <c r="U59" s="5">
        <v>4667</v>
      </c>
      <c r="V59" s="16">
        <v>7000</v>
      </c>
    </row>
    <row r="60" spans="1:22" x14ac:dyDescent="0.25">
      <c r="A60" s="98"/>
      <c r="B60" s="1">
        <v>1325.2</v>
      </c>
      <c r="C60" s="1" t="s">
        <v>86</v>
      </c>
      <c r="D60" s="2">
        <v>0</v>
      </c>
      <c r="E60" s="2">
        <v>0</v>
      </c>
      <c r="F60" s="16">
        <v>0</v>
      </c>
      <c r="G60" s="2">
        <v>0</v>
      </c>
      <c r="H60" s="16">
        <v>0</v>
      </c>
      <c r="I60" s="2">
        <v>0</v>
      </c>
      <c r="J60" s="16">
        <v>0</v>
      </c>
      <c r="K60" s="5">
        <v>0</v>
      </c>
      <c r="L60" s="16">
        <v>0</v>
      </c>
      <c r="M60" s="5">
        <v>0</v>
      </c>
      <c r="N60" s="16">
        <v>0</v>
      </c>
      <c r="O60" s="5">
        <v>0</v>
      </c>
      <c r="P60" s="16">
        <v>0</v>
      </c>
      <c r="Q60" s="5">
        <v>0</v>
      </c>
      <c r="R60" s="16">
        <v>0</v>
      </c>
      <c r="S60" s="5"/>
      <c r="T60" s="16"/>
      <c r="U60" s="5"/>
      <c r="V60" s="16"/>
    </row>
    <row r="61" spans="1:22" x14ac:dyDescent="0.25">
      <c r="A61" s="98"/>
      <c r="B61" s="1">
        <v>1325.4</v>
      </c>
      <c r="C61" s="1" t="s">
        <v>87</v>
      </c>
      <c r="D61" s="2">
        <v>5000</v>
      </c>
      <c r="E61" s="2">
        <v>953</v>
      </c>
      <c r="F61" s="16">
        <v>5000</v>
      </c>
      <c r="G61" s="2">
        <v>939.5</v>
      </c>
      <c r="H61" s="16">
        <v>1500</v>
      </c>
      <c r="I61" s="2">
        <v>1416</v>
      </c>
      <c r="J61" s="16">
        <v>2095</v>
      </c>
      <c r="K61" s="5">
        <v>2095</v>
      </c>
      <c r="L61" s="16">
        <v>1500</v>
      </c>
      <c r="M61" s="5">
        <v>1375</v>
      </c>
      <c r="N61" s="16">
        <v>1500</v>
      </c>
      <c r="O61" s="5">
        <v>1969</v>
      </c>
      <c r="P61" s="16">
        <v>2000</v>
      </c>
      <c r="Q61" s="5">
        <v>1691</v>
      </c>
      <c r="R61" s="16">
        <v>2000</v>
      </c>
      <c r="S61" s="5">
        <v>1118</v>
      </c>
      <c r="T61" s="16">
        <v>2000</v>
      </c>
      <c r="U61" s="5">
        <v>1095</v>
      </c>
      <c r="V61" s="16">
        <v>2500</v>
      </c>
    </row>
    <row r="62" spans="1:22" x14ac:dyDescent="0.25">
      <c r="A62" s="98"/>
      <c r="B62" s="1">
        <v>1355.2</v>
      </c>
      <c r="C62" s="1" t="s">
        <v>88</v>
      </c>
      <c r="D62" s="2">
        <v>0</v>
      </c>
      <c r="E62" s="2">
        <v>0</v>
      </c>
      <c r="F62" s="16">
        <v>0</v>
      </c>
      <c r="G62" s="2">
        <v>0</v>
      </c>
      <c r="H62" s="16">
        <v>0</v>
      </c>
      <c r="I62" s="2">
        <v>0</v>
      </c>
      <c r="J62" s="16">
        <v>0</v>
      </c>
      <c r="K62" s="5">
        <v>0</v>
      </c>
      <c r="L62" s="16">
        <v>0</v>
      </c>
      <c r="M62" s="5">
        <v>0</v>
      </c>
      <c r="N62" s="16">
        <v>0</v>
      </c>
      <c r="O62" s="5">
        <v>0</v>
      </c>
      <c r="P62" s="16">
        <v>0</v>
      </c>
      <c r="Q62" s="5">
        <v>0</v>
      </c>
      <c r="R62" s="16">
        <v>0</v>
      </c>
      <c r="S62" s="5"/>
      <c r="T62" s="16"/>
      <c r="U62" s="5"/>
      <c r="V62" s="16"/>
    </row>
    <row r="63" spans="1:22" x14ac:dyDescent="0.25">
      <c r="A63" s="98"/>
      <c r="B63" s="1">
        <v>1355.4</v>
      </c>
      <c r="C63" s="1" t="s">
        <v>89</v>
      </c>
      <c r="D63" s="2">
        <f>7000-627</f>
        <v>6373</v>
      </c>
      <c r="E63" s="2">
        <v>2280</v>
      </c>
      <c r="F63" s="16">
        <v>6373</v>
      </c>
      <c r="G63" s="2">
        <v>1401.66</v>
      </c>
      <c r="H63" s="16">
        <v>750</v>
      </c>
      <c r="I63" s="2">
        <v>283</v>
      </c>
      <c r="J63" s="16">
        <v>750</v>
      </c>
      <c r="K63" s="5">
        <v>945</v>
      </c>
      <c r="L63" s="16">
        <v>750</v>
      </c>
      <c r="M63" s="5">
        <v>749</v>
      </c>
      <c r="N63" s="16">
        <v>0</v>
      </c>
      <c r="O63" s="5">
        <v>0</v>
      </c>
      <c r="P63" s="16">
        <v>0</v>
      </c>
      <c r="Q63" s="5">
        <v>0</v>
      </c>
      <c r="R63" s="16">
        <v>0</v>
      </c>
      <c r="S63" s="5"/>
      <c r="T63" s="16"/>
      <c r="U63" s="5"/>
      <c r="V63" s="16"/>
    </row>
    <row r="64" spans="1:22" x14ac:dyDescent="0.25">
      <c r="A64" s="98"/>
      <c r="B64" s="1">
        <v>1410.1</v>
      </c>
      <c r="C64" s="1" t="s">
        <v>90</v>
      </c>
      <c r="D64" s="2">
        <v>16664</v>
      </c>
      <c r="E64" s="2">
        <v>16352</v>
      </c>
      <c r="F64" s="16">
        <v>18775</v>
      </c>
      <c r="G64" s="2">
        <v>15486</v>
      </c>
      <c r="H64" s="16">
        <v>19600</v>
      </c>
      <c r="I64" s="2">
        <v>12498</v>
      </c>
      <c r="J64" s="16">
        <v>19992</v>
      </c>
      <c r="K64" s="5">
        <v>17427</v>
      </c>
      <c r="L64" s="16">
        <v>20394</v>
      </c>
      <c r="M64" s="5">
        <v>19654</v>
      </c>
      <c r="N64" s="16">
        <v>20394</v>
      </c>
      <c r="O64" s="5">
        <v>16209</v>
      </c>
      <c r="P64" s="16">
        <v>21000</v>
      </c>
      <c r="Q64" s="5">
        <v>18905</v>
      </c>
      <c r="R64" s="16">
        <v>21420</v>
      </c>
      <c r="S64" s="5">
        <v>20555</v>
      </c>
      <c r="T64" s="16">
        <v>21848</v>
      </c>
      <c r="U64" s="5">
        <v>21380</v>
      </c>
      <c r="V64" s="16">
        <v>21000</v>
      </c>
    </row>
    <row r="65" spans="1:22" x14ac:dyDescent="0.25">
      <c r="A65" s="98"/>
      <c r="B65" s="1">
        <v>1411.1</v>
      </c>
      <c r="C65" s="1" t="s">
        <v>91</v>
      </c>
      <c r="D65" s="2">
        <v>4368</v>
      </c>
      <c r="E65" s="2">
        <v>3108</v>
      </c>
      <c r="F65" s="16">
        <v>9250</v>
      </c>
      <c r="G65" s="2">
        <v>7627</v>
      </c>
      <c r="H65" s="16">
        <v>9700</v>
      </c>
      <c r="I65" s="2">
        <v>6157</v>
      </c>
      <c r="J65" s="16">
        <v>9894</v>
      </c>
      <c r="K65" s="5">
        <v>8603</v>
      </c>
      <c r="L65" s="16">
        <v>10092</v>
      </c>
      <c r="M65" s="5">
        <v>6960</v>
      </c>
      <c r="N65" s="16">
        <v>10092</v>
      </c>
      <c r="O65" s="5">
        <v>7805</v>
      </c>
      <c r="P65" s="16">
        <v>10092</v>
      </c>
      <c r="Q65" s="5">
        <v>8897</v>
      </c>
      <c r="R65" s="16">
        <v>11000</v>
      </c>
      <c r="S65" s="5">
        <v>10100</v>
      </c>
      <c r="T65" s="16">
        <v>11220</v>
      </c>
      <c r="U65" s="5"/>
      <c r="V65" s="16">
        <v>7454</v>
      </c>
    </row>
    <row r="66" spans="1:22" x14ac:dyDescent="0.25">
      <c r="A66" s="98"/>
      <c r="B66" s="1">
        <v>1410.2</v>
      </c>
      <c r="C66" s="1" t="s">
        <v>92</v>
      </c>
      <c r="D66" s="2">
        <v>1334</v>
      </c>
      <c r="E66" s="2">
        <v>0</v>
      </c>
      <c r="F66" s="16">
        <v>1334</v>
      </c>
      <c r="G66" s="2">
        <v>0</v>
      </c>
      <c r="H66" s="16">
        <v>2000</v>
      </c>
      <c r="I66" s="2">
        <v>0</v>
      </c>
      <c r="J66" s="16">
        <v>2000</v>
      </c>
      <c r="K66" s="5">
        <v>0</v>
      </c>
      <c r="L66" s="16">
        <v>1000</v>
      </c>
      <c r="M66" s="5">
        <v>5500</v>
      </c>
      <c r="N66" s="16">
        <v>1000</v>
      </c>
      <c r="O66" s="5">
        <v>0</v>
      </c>
      <c r="P66" s="16">
        <v>1000</v>
      </c>
      <c r="Q66" s="5">
        <v>0</v>
      </c>
      <c r="R66" s="16">
        <v>1000</v>
      </c>
      <c r="S66" s="5"/>
      <c r="T66" s="16">
        <v>1000</v>
      </c>
      <c r="U66" s="5"/>
      <c r="V66" s="16">
        <v>1000</v>
      </c>
    </row>
    <row r="67" spans="1:22" x14ac:dyDescent="0.25">
      <c r="A67" s="98"/>
      <c r="B67" s="1">
        <v>1410.4</v>
      </c>
      <c r="C67" s="1" t="s">
        <v>93</v>
      </c>
      <c r="D67" s="2">
        <v>5600</v>
      </c>
      <c r="E67" s="2">
        <v>7174</v>
      </c>
      <c r="F67" s="16">
        <v>5600</v>
      </c>
      <c r="G67" s="2">
        <v>5005</v>
      </c>
      <c r="H67" s="16">
        <v>5600</v>
      </c>
      <c r="I67" s="2">
        <v>10317</v>
      </c>
      <c r="J67" s="16">
        <v>5600</v>
      </c>
      <c r="K67" s="5">
        <v>5162</v>
      </c>
      <c r="L67" s="16">
        <v>5600</v>
      </c>
      <c r="M67" s="5">
        <v>9582</v>
      </c>
      <c r="N67" s="16">
        <v>6850</v>
      </c>
      <c r="O67" s="5">
        <v>4559</v>
      </c>
      <c r="P67" s="16">
        <v>6850</v>
      </c>
      <c r="Q67" s="5">
        <v>8256</v>
      </c>
      <c r="R67" s="16">
        <v>7500</v>
      </c>
      <c r="S67" s="5">
        <v>5458</v>
      </c>
      <c r="T67" s="16">
        <v>7500</v>
      </c>
      <c r="U67" s="5">
        <v>8062</v>
      </c>
      <c r="V67" s="16">
        <v>18500</v>
      </c>
    </row>
    <row r="68" spans="1:22" x14ac:dyDescent="0.25">
      <c r="A68" s="98"/>
      <c r="B68" s="1">
        <v>1440.4</v>
      </c>
      <c r="C68" s="1" t="s">
        <v>94</v>
      </c>
      <c r="D68" s="2"/>
      <c r="E68" s="2"/>
      <c r="F68" s="16"/>
      <c r="G68" s="2"/>
      <c r="H68" s="16">
        <v>20000</v>
      </c>
      <c r="I68" s="2">
        <v>19583</v>
      </c>
      <c r="J68" s="16">
        <v>20000</v>
      </c>
      <c r="K68" s="5">
        <v>16192</v>
      </c>
      <c r="L68" s="16">
        <v>8000</v>
      </c>
      <c r="M68" s="5">
        <v>10405</v>
      </c>
      <c r="N68" s="16">
        <v>8000</v>
      </c>
      <c r="O68" s="5">
        <v>0</v>
      </c>
      <c r="P68" s="16">
        <v>6000</v>
      </c>
      <c r="Q68" s="5">
        <v>0</v>
      </c>
      <c r="R68" s="16">
        <v>0</v>
      </c>
      <c r="S68" s="5"/>
      <c r="T68" s="16">
        <v>10000</v>
      </c>
      <c r="U68" s="5"/>
      <c r="V68" s="16">
        <v>10000</v>
      </c>
    </row>
    <row r="69" spans="1:22" x14ac:dyDescent="0.25">
      <c r="A69" s="98"/>
      <c r="B69" s="1">
        <v>1460.1</v>
      </c>
      <c r="C69" s="1" t="s">
        <v>95</v>
      </c>
      <c r="D69" s="2">
        <v>0</v>
      </c>
      <c r="E69" s="2">
        <v>0</v>
      </c>
      <c r="F69" s="16">
        <v>450</v>
      </c>
      <c r="G69" s="2">
        <v>0</v>
      </c>
      <c r="H69" s="16">
        <v>500</v>
      </c>
      <c r="I69" s="2">
        <v>0</v>
      </c>
      <c r="J69" s="16">
        <v>500</v>
      </c>
      <c r="K69" s="5">
        <v>0</v>
      </c>
      <c r="L69" s="16">
        <v>500</v>
      </c>
      <c r="M69" s="5">
        <v>0</v>
      </c>
      <c r="N69" s="16">
        <v>500</v>
      </c>
      <c r="O69" s="5">
        <v>0</v>
      </c>
      <c r="P69" s="16">
        <v>500</v>
      </c>
      <c r="Q69" s="5">
        <v>0</v>
      </c>
      <c r="R69" s="16">
        <v>500</v>
      </c>
      <c r="S69" s="5">
        <v>500</v>
      </c>
      <c r="T69" s="16">
        <v>500</v>
      </c>
      <c r="U69" s="5"/>
      <c r="V69" s="16">
        <v>500</v>
      </c>
    </row>
    <row r="70" spans="1:22" ht="15.75" thickBot="1" x14ac:dyDescent="0.3">
      <c r="A70" s="99"/>
      <c r="B70" s="1">
        <v>1460.4</v>
      </c>
      <c r="C70" s="1" t="s">
        <v>96</v>
      </c>
      <c r="D70" s="2">
        <v>500</v>
      </c>
      <c r="E70" s="2">
        <v>0</v>
      </c>
      <c r="F70" s="16">
        <v>50</v>
      </c>
      <c r="G70" s="2">
        <v>0</v>
      </c>
      <c r="H70" s="16">
        <v>4200</v>
      </c>
      <c r="I70" s="2">
        <v>4200</v>
      </c>
      <c r="J70" s="16">
        <v>500</v>
      </c>
      <c r="K70" s="5">
        <v>0</v>
      </c>
      <c r="L70" s="16">
        <v>500</v>
      </c>
      <c r="M70" s="5">
        <v>0</v>
      </c>
      <c r="N70" s="16">
        <v>500</v>
      </c>
      <c r="O70" s="5">
        <v>0</v>
      </c>
      <c r="P70" s="16">
        <v>500</v>
      </c>
      <c r="Q70" s="5">
        <v>0</v>
      </c>
      <c r="R70" s="16">
        <v>500</v>
      </c>
      <c r="S70" s="5"/>
      <c r="T70" s="16">
        <v>500</v>
      </c>
      <c r="U70" s="5"/>
      <c r="V70" s="16">
        <v>500</v>
      </c>
    </row>
    <row r="71" spans="1:22" x14ac:dyDescent="0.25">
      <c r="A71" s="97" t="s">
        <v>97</v>
      </c>
      <c r="B71" s="1">
        <v>1620.2</v>
      </c>
      <c r="C71" s="1" t="s">
        <v>98</v>
      </c>
      <c r="D71" s="2">
        <v>2500</v>
      </c>
      <c r="E71" s="2">
        <v>0</v>
      </c>
      <c r="F71" s="16">
        <v>2500</v>
      </c>
      <c r="G71" s="2">
        <v>0</v>
      </c>
      <c r="H71" s="16">
        <v>2500</v>
      </c>
      <c r="I71" s="2">
        <v>0</v>
      </c>
      <c r="J71" s="16">
        <v>2500</v>
      </c>
      <c r="K71" s="5">
        <v>0</v>
      </c>
      <c r="L71" s="16">
        <v>1500</v>
      </c>
      <c r="M71" s="5">
        <v>0</v>
      </c>
      <c r="N71" s="16">
        <v>1500</v>
      </c>
      <c r="O71" s="5">
        <v>0</v>
      </c>
      <c r="P71" s="16">
        <v>1500</v>
      </c>
      <c r="Q71" s="5">
        <v>0</v>
      </c>
      <c r="R71" s="16">
        <v>1500</v>
      </c>
      <c r="S71" s="5"/>
      <c r="T71" s="16">
        <v>1500</v>
      </c>
      <c r="U71" s="5"/>
      <c r="V71" s="16">
        <v>1500</v>
      </c>
    </row>
    <row r="72" spans="1:22" x14ac:dyDescent="0.25">
      <c r="A72" s="98"/>
      <c r="B72" s="1">
        <v>1620.4</v>
      </c>
      <c r="C72" s="1" t="s">
        <v>99</v>
      </c>
      <c r="D72" s="2">
        <v>33100</v>
      </c>
      <c r="E72" s="2">
        <v>11290</v>
      </c>
      <c r="F72" s="16">
        <v>33100</v>
      </c>
      <c r="G72" s="2">
        <v>18743</v>
      </c>
      <c r="H72" s="16">
        <v>66500</v>
      </c>
      <c r="I72" s="2">
        <v>49092</v>
      </c>
      <c r="J72" s="16">
        <v>16500</v>
      </c>
      <c r="K72" s="5">
        <v>18584</v>
      </c>
      <c r="L72" s="16">
        <v>13000</v>
      </c>
      <c r="M72" s="5">
        <v>13799</v>
      </c>
      <c r="N72" s="16">
        <v>14500</v>
      </c>
      <c r="O72" s="5">
        <v>13830</v>
      </c>
      <c r="P72" s="16">
        <v>15000</v>
      </c>
      <c r="Q72" s="5">
        <v>14946</v>
      </c>
      <c r="R72" s="16">
        <v>24000</v>
      </c>
      <c r="S72" s="5">
        <v>23417</v>
      </c>
      <c r="T72" s="16">
        <v>17500</v>
      </c>
      <c r="U72" s="5">
        <v>10238</v>
      </c>
      <c r="V72" s="16">
        <v>18000</v>
      </c>
    </row>
    <row r="73" spans="1:22" x14ac:dyDescent="0.25">
      <c r="A73" s="98"/>
      <c r="B73" s="1"/>
      <c r="C73" s="1" t="s">
        <v>100</v>
      </c>
      <c r="D73" s="2">
        <v>6500</v>
      </c>
      <c r="E73" s="2">
        <v>6500</v>
      </c>
      <c r="F73" s="16">
        <v>6500</v>
      </c>
      <c r="G73" s="2">
        <v>6500</v>
      </c>
      <c r="H73" s="16">
        <v>0</v>
      </c>
      <c r="I73" s="2">
        <v>0</v>
      </c>
      <c r="J73" s="16">
        <v>0</v>
      </c>
      <c r="K73" s="5">
        <v>0</v>
      </c>
      <c r="L73" s="16">
        <v>0</v>
      </c>
      <c r="M73" s="5">
        <v>0</v>
      </c>
      <c r="N73" s="16">
        <v>0</v>
      </c>
      <c r="O73" s="5">
        <v>0</v>
      </c>
      <c r="P73" s="16">
        <v>0</v>
      </c>
      <c r="Q73" s="5">
        <v>0</v>
      </c>
      <c r="R73" s="16">
        <v>0</v>
      </c>
      <c r="S73" s="5"/>
      <c r="T73" s="16"/>
      <c r="U73" s="5"/>
      <c r="V73" s="16"/>
    </row>
    <row r="74" spans="1:22" x14ac:dyDescent="0.25">
      <c r="A74" s="98"/>
      <c r="B74" s="1">
        <v>1640.2</v>
      </c>
      <c r="C74" s="1" t="s">
        <v>101</v>
      </c>
      <c r="D74" s="2">
        <v>500</v>
      </c>
      <c r="E74" s="2">
        <v>0</v>
      </c>
      <c r="F74" s="16">
        <v>500</v>
      </c>
      <c r="G74" s="2">
        <v>0</v>
      </c>
      <c r="H74" s="16">
        <v>500</v>
      </c>
      <c r="I74" s="2">
        <v>0</v>
      </c>
      <c r="J74" s="16">
        <v>500</v>
      </c>
      <c r="K74" s="5">
        <v>0</v>
      </c>
      <c r="L74" s="16">
        <v>1000</v>
      </c>
      <c r="M74" s="5">
        <v>0</v>
      </c>
      <c r="N74" s="16">
        <v>1000</v>
      </c>
      <c r="O74" s="5">
        <v>0</v>
      </c>
      <c r="P74" s="16">
        <v>1000</v>
      </c>
      <c r="Q74" s="5">
        <v>0</v>
      </c>
      <c r="R74" s="16">
        <v>1000</v>
      </c>
      <c r="S74" s="5"/>
      <c r="T74" s="16">
        <v>1000</v>
      </c>
      <c r="U74" s="5"/>
      <c r="V74" s="16">
        <v>1000</v>
      </c>
    </row>
    <row r="75" spans="1:22" x14ac:dyDescent="0.25">
      <c r="A75" s="98"/>
      <c r="B75" s="1">
        <v>1640.4</v>
      </c>
      <c r="C75" s="1" t="s">
        <v>102</v>
      </c>
      <c r="D75" s="2">
        <v>10000</v>
      </c>
      <c r="E75" s="2">
        <v>7932</v>
      </c>
      <c r="F75" s="16">
        <v>10000</v>
      </c>
      <c r="G75" s="2">
        <v>6981</v>
      </c>
      <c r="H75" s="16">
        <v>7000</v>
      </c>
      <c r="I75" s="2">
        <v>5394</v>
      </c>
      <c r="J75" s="16">
        <v>7000</v>
      </c>
      <c r="K75" s="5">
        <v>3906</v>
      </c>
      <c r="L75" s="16">
        <v>4000</v>
      </c>
      <c r="M75" s="5">
        <v>7747</v>
      </c>
      <c r="N75" s="16">
        <v>5500</v>
      </c>
      <c r="O75" s="5">
        <v>7560</v>
      </c>
      <c r="P75" s="16">
        <v>6000</v>
      </c>
      <c r="Q75" s="5">
        <v>4452</v>
      </c>
      <c r="R75" s="16">
        <v>5900</v>
      </c>
      <c r="S75" s="5">
        <v>5881</v>
      </c>
      <c r="T75" s="16">
        <v>5000</v>
      </c>
      <c r="U75" s="5">
        <v>1655</v>
      </c>
      <c r="V75" s="16">
        <v>5000</v>
      </c>
    </row>
    <row r="76" spans="1:22" ht="15.75" thickBot="1" x14ac:dyDescent="0.3">
      <c r="A76" s="99"/>
      <c r="B76" s="1">
        <v>1910.4</v>
      </c>
      <c r="C76" s="1" t="s">
        <v>103</v>
      </c>
      <c r="D76" s="2">
        <v>40000</v>
      </c>
      <c r="E76" s="2">
        <v>36858</v>
      </c>
      <c r="F76" s="16">
        <v>45000</v>
      </c>
      <c r="G76" s="2">
        <v>38070.51</v>
      </c>
      <c r="H76" s="16">
        <v>42000</v>
      </c>
      <c r="I76" s="2">
        <v>39064</v>
      </c>
      <c r="J76" s="16">
        <v>45000</v>
      </c>
      <c r="K76" s="5">
        <v>43191</v>
      </c>
      <c r="L76" s="16">
        <v>45000</v>
      </c>
      <c r="M76" s="5">
        <v>44382</v>
      </c>
      <c r="N76" s="16">
        <v>48000</v>
      </c>
      <c r="O76" s="5">
        <v>47312</v>
      </c>
      <c r="P76" s="16">
        <v>51000</v>
      </c>
      <c r="Q76" s="5">
        <v>50846</v>
      </c>
      <c r="R76" s="16">
        <v>53567</v>
      </c>
      <c r="S76" s="5">
        <v>53567</v>
      </c>
      <c r="T76" s="16">
        <v>56000</v>
      </c>
      <c r="U76" s="5">
        <v>62710</v>
      </c>
      <c r="V76" s="16">
        <v>65000</v>
      </c>
    </row>
    <row r="77" spans="1:22" x14ac:dyDescent="0.25">
      <c r="A77" s="97" t="s">
        <v>104</v>
      </c>
      <c r="B77" s="1">
        <v>5010.3999999999996</v>
      </c>
      <c r="C77" s="1" t="s">
        <v>105</v>
      </c>
      <c r="D77" s="2">
        <v>2200</v>
      </c>
      <c r="E77" s="2">
        <v>621</v>
      </c>
      <c r="F77" s="16">
        <v>2250</v>
      </c>
      <c r="G77" s="2">
        <v>894</v>
      </c>
      <c r="H77" s="16">
        <v>1500</v>
      </c>
      <c r="I77" s="2">
        <v>678</v>
      </c>
      <c r="J77" s="16">
        <v>1530</v>
      </c>
      <c r="K77" s="5">
        <v>1530</v>
      </c>
      <c r="L77" s="16">
        <v>1500</v>
      </c>
      <c r="M77" s="5">
        <v>0</v>
      </c>
      <c r="N77" s="16">
        <v>1500</v>
      </c>
      <c r="O77" s="5">
        <v>0</v>
      </c>
      <c r="P77" s="16">
        <v>1500</v>
      </c>
      <c r="Q77" s="5">
        <v>0</v>
      </c>
      <c r="R77" s="16">
        <v>1500</v>
      </c>
      <c r="S77" s="5"/>
      <c r="T77" s="16">
        <v>1500</v>
      </c>
      <c r="U77" s="5"/>
      <c r="V77" s="16">
        <v>1500</v>
      </c>
    </row>
    <row r="78" spans="1:22" x14ac:dyDescent="0.25">
      <c r="A78" s="98"/>
      <c r="B78" s="1">
        <v>5110.1000000000004</v>
      </c>
      <c r="C78" s="1" t="s">
        <v>106</v>
      </c>
      <c r="D78" s="2">
        <v>34000</v>
      </c>
      <c r="E78" s="2">
        <v>48293</v>
      </c>
      <c r="F78" s="16">
        <v>35550</v>
      </c>
      <c r="G78" s="2">
        <v>37363</v>
      </c>
      <c r="H78" s="16">
        <v>44000</v>
      </c>
      <c r="I78" s="2">
        <v>37530</v>
      </c>
      <c r="J78" s="16">
        <v>44880</v>
      </c>
      <c r="K78" s="5">
        <v>45799</v>
      </c>
      <c r="L78" s="16">
        <v>45778</v>
      </c>
      <c r="M78" s="5">
        <v>40002</v>
      </c>
      <c r="N78" s="16">
        <v>51635</v>
      </c>
      <c r="O78" s="5">
        <v>37057</v>
      </c>
      <c r="P78" s="16">
        <v>50000</v>
      </c>
      <c r="Q78" s="5">
        <v>49675</v>
      </c>
      <c r="R78" s="16">
        <v>50000</v>
      </c>
      <c r="S78" s="5">
        <v>45278</v>
      </c>
      <c r="T78" s="16">
        <v>51000</v>
      </c>
      <c r="U78" s="5">
        <v>33255</v>
      </c>
      <c r="V78" s="16">
        <v>51000</v>
      </c>
    </row>
    <row r="79" spans="1:22" x14ac:dyDescent="0.25">
      <c r="A79" s="98"/>
      <c r="B79" s="1">
        <v>5110.2</v>
      </c>
      <c r="C79" s="1" t="s">
        <v>107</v>
      </c>
      <c r="D79" s="2">
        <v>3000</v>
      </c>
      <c r="E79" s="2">
        <v>680</v>
      </c>
      <c r="F79" s="16">
        <v>3000</v>
      </c>
      <c r="G79" s="2">
        <v>0</v>
      </c>
      <c r="H79" s="16">
        <v>2100</v>
      </c>
      <c r="I79" s="2">
        <v>146</v>
      </c>
      <c r="J79" s="16">
        <v>10550</v>
      </c>
      <c r="K79" s="5">
        <v>28087</v>
      </c>
      <c r="L79" s="16">
        <v>50000</v>
      </c>
      <c r="M79" s="5">
        <v>45293</v>
      </c>
      <c r="N79" s="16">
        <v>40000</v>
      </c>
      <c r="O79" s="5">
        <v>39528</v>
      </c>
      <c r="P79" s="16">
        <v>52000</v>
      </c>
      <c r="Q79" s="5">
        <v>49217</v>
      </c>
      <c r="R79" s="16">
        <v>52458</v>
      </c>
      <c r="S79" s="5">
        <v>50028</v>
      </c>
      <c r="T79" s="16">
        <v>49000</v>
      </c>
      <c r="U79" s="5">
        <v>18000</v>
      </c>
      <c r="V79" s="16">
        <v>49000</v>
      </c>
    </row>
    <row r="80" spans="1:22" x14ac:dyDescent="0.25">
      <c r="A80" s="98"/>
      <c r="B80" s="1">
        <v>5110.3999999999996</v>
      </c>
      <c r="C80" s="1" t="s">
        <v>108</v>
      </c>
      <c r="D80" s="2">
        <v>28000</v>
      </c>
      <c r="E80" s="2">
        <v>70000</v>
      </c>
      <c r="F80" s="16">
        <v>28000</v>
      </c>
      <c r="G80" s="2">
        <v>32812</v>
      </c>
      <c r="H80" s="16">
        <v>272500</v>
      </c>
      <c r="I80" s="2">
        <v>91912</v>
      </c>
      <c r="J80" s="16">
        <v>268000</v>
      </c>
      <c r="K80" s="5">
        <v>245590</v>
      </c>
      <c r="L80" s="16">
        <v>22000</v>
      </c>
      <c r="M80" s="5">
        <v>11975</v>
      </c>
      <c r="N80" s="16">
        <v>19000</v>
      </c>
      <c r="O80" s="5">
        <v>11983</v>
      </c>
      <c r="P80" s="16">
        <v>20000</v>
      </c>
      <c r="Q80" s="5">
        <v>25118</v>
      </c>
      <c r="R80" s="16">
        <v>20000</v>
      </c>
      <c r="S80" s="5">
        <v>13144</v>
      </c>
      <c r="T80" s="16">
        <v>20000</v>
      </c>
      <c r="U80" s="5">
        <v>5413</v>
      </c>
      <c r="V80" s="16">
        <v>20000</v>
      </c>
    </row>
    <row r="81" spans="1:23" x14ac:dyDescent="0.25">
      <c r="A81" s="98"/>
      <c r="B81" s="1">
        <v>5110.8999999999996</v>
      </c>
      <c r="C81" s="1" t="s">
        <v>109</v>
      </c>
      <c r="D81" s="2">
        <v>6500</v>
      </c>
      <c r="E81" s="2">
        <v>6500</v>
      </c>
      <c r="F81" s="16">
        <v>6500</v>
      </c>
      <c r="G81" s="2">
        <v>4369</v>
      </c>
      <c r="H81" s="16">
        <v>0</v>
      </c>
      <c r="I81" s="2">
        <v>0</v>
      </c>
      <c r="J81" s="16">
        <v>6500</v>
      </c>
      <c r="K81" s="5">
        <v>0</v>
      </c>
      <c r="L81" s="16">
        <v>6500</v>
      </c>
      <c r="M81" s="5">
        <v>6500</v>
      </c>
      <c r="N81" s="16">
        <v>6500</v>
      </c>
      <c r="O81" s="5">
        <v>6500</v>
      </c>
      <c r="P81" s="16">
        <v>6500</v>
      </c>
      <c r="Q81" s="5">
        <v>6500</v>
      </c>
      <c r="R81" s="16">
        <v>6500</v>
      </c>
      <c r="S81" s="5"/>
      <c r="T81" s="16">
        <v>6500</v>
      </c>
      <c r="U81" s="5"/>
      <c r="V81" s="16">
        <v>6500</v>
      </c>
    </row>
    <row r="82" spans="1:23" x14ac:dyDescent="0.25">
      <c r="A82" s="98"/>
      <c r="B82" s="1">
        <v>5112.1000000000004</v>
      </c>
      <c r="C82" s="1" t="s">
        <v>114</v>
      </c>
      <c r="D82" s="2">
        <v>44841</v>
      </c>
      <c r="E82" s="2">
        <v>0</v>
      </c>
      <c r="F82" s="16">
        <v>28675</v>
      </c>
      <c r="G82" s="2">
        <v>0</v>
      </c>
      <c r="H82" s="16">
        <v>95100</v>
      </c>
      <c r="I82" s="2">
        <v>0</v>
      </c>
      <c r="J82" s="16">
        <v>95100</v>
      </c>
      <c r="K82" s="5">
        <v>0</v>
      </c>
      <c r="L82" s="16">
        <v>30000</v>
      </c>
      <c r="M82" s="5">
        <v>0</v>
      </c>
      <c r="N82" s="16">
        <v>30000</v>
      </c>
      <c r="O82" s="5">
        <v>0</v>
      </c>
      <c r="P82" s="16">
        <v>30000</v>
      </c>
      <c r="Q82" s="5">
        <v>0</v>
      </c>
      <c r="R82" s="16">
        <v>30000</v>
      </c>
      <c r="S82" s="5">
        <v>31241</v>
      </c>
      <c r="T82" s="16">
        <v>30000</v>
      </c>
      <c r="U82" s="5">
        <v>65968</v>
      </c>
      <c r="V82" s="16">
        <v>30000</v>
      </c>
    </row>
    <row r="83" spans="1:23" x14ac:dyDescent="0.25">
      <c r="A83" s="98"/>
      <c r="B83" s="1">
        <v>5142.1000000000004</v>
      </c>
      <c r="C83" s="1" t="s">
        <v>110</v>
      </c>
      <c r="D83" s="2">
        <v>3100</v>
      </c>
      <c r="E83" s="2">
        <v>785</v>
      </c>
      <c r="F83" s="16">
        <v>3500</v>
      </c>
      <c r="G83" s="2">
        <v>4369</v>
      </c>
      <c r="H83" s="16">
        <v>3600</v>
      </c>
      <c r="I83" s="2">
        <v>2432</v>
      </c>
      <c r="J83" s="16">
        <v>3672</v>
      </c>
      <c r="K83" s="5">
        <v>2287</v>
      </c>
      <c r="L83" s="16">
        <v>3746</v>
      </c>
      <c r="M83" s="5">
        <v>3960</v>
      </c>
      <c r="N83" s="16">
        <v>4000</v>
      </c>
      <c r="O83" s="5">
        <v>2849</v>
      </c>
      <c r="P83" s="16">
        <v>4000</v>
      </c>
      <c r="Q83" s="5">
        <v>1661</v>
      </c>
      <c r="R83" s="16">
        <v>3852</v>
      </c>
      <c r="S83" s="5">
        <v>3182</v>
      </c>
      <c r="T83" s="16">
        <v>4000</v>
      </c>
      <c r="U83" s="5">
        <v>2993</v>
      </c>
      <c r="V83" s="16">
        <v>5000</v>
      </c>
    </row>
    <row r="84" spans="1:23" x14ac:dyDescent="0.25">
      <c r="A84" s="98"/>
      <c r="B84" s="1">
        <v>5142.2</v>
      </c>
      <c r="C84" s="1" t="s">
        <v>111</v>
      </c>
      <c r="D84" s="2">
        <v>1000</v>
      </c>
      <c r="E84" s="2">
        <v>0</v>
      </c>
      <c r="F84" s="16">
        <v>1000</v>
      </c>
      <c r="G84" s="2">
        <v>0</v>
      </c>
      <c r="H84" s="16">
        <v>1000</v>
      </c>
      <c r="I84" s="2">
        <v>0</v>
      </c>
      <c r="J84" s="16">
        <v>1000</v>
      </c>
      <c r="K84" s="5">
        <v>0</v>
      </c>
      <c r="L84" s="16">
        <v>1000</v>
      </c>
      <c r="M84" s="5">
        <v>0</v>
      </c>
      <c r="N84" s="16">
        <v>1000</v>
      </c>
      <c r="O84" s="5">
        <v>0</v>
      </c>
      <c r="P84" s="16">
        <v>1000</v>
      </c>
      <c r="Q84" s="5">
        <v>0</v>
      </c>
      <c r="R84" s="16">
        <v>1000</v>
      </c>
      <c r="S84" s="5"/>
      <c r="T84" s="16">
        <v>1000</v>
      </c>
      <c r="U84" s="5"/>
      <c r="V84" s="16">
        <v>1000</v>
      </c>
    </row>
    <row r="85" spans="1:23" x14ac:dyDescent="0.25">
      <c r="A85" s="98"/>
      <c r="B85" s="1">
        <v>5142.3999999999996</v>
      </c>
      <c r="C85" s="1" t="s">
        <v>112</v>
      </c>
      <c r="D85" s="2">
        <v>8800</v>
      </c>
      <c r="E85" s="2">
        <v>6080</v>
      </c>
      <c r="F85" s="16">
        <v>8800</v>
      </c>
      <c r="G85" s="2">
        <v>8634</v>
      </c>
      <c r="H85" s="16">
        <v>8000</v>
      </c>
      <c r="I85" s="2">
        <v>2741</v>
      </c>
      <c r="J85" s="16">
        <v>8000</v>
      </c>
      <c r="K85" s="5">
        <v>7267</v>
      </c>
      <c r="L85" s="16">
        <v>8000</v>
      </c>
      <c r="M85" s="5">
        <v>6082</v>
      </c>
      <c r="N85" s="16">
        <v>8000</v>
      </c>
      <c r="O85" s="5">
        <v>10981</v>
      </c>
      <c r="P85" s="16">
        <v>10000</v>
      </c>
      <c r="Q85" s="5">
        <v>7062</v>
      </c>
      <c r="R85" s="16">
        <v>9970</v>
      </c>
      <c r="S85" s="5">
        <v>8732</v>
      </c>
      <c r="T85" s="16">
        <v>10000</v>
      </c>
      <c r="U85" s="5">
        <v>1475</v>
      </c>
      <c r="V85" s="16">
        <v>10000</v>
      </c>
    </row>
    <row r="86" spans="1:23" x14ac:dyDescent="0.25">
      <c r="A86" s="98"/>
      <c r="B86" s="1">
        <v>5182.3999999999996</v>
      </c>
      <c r="C86" s="1" t="s">
        <v>113</v>
      </c>
      <c r="D86" s="2">
        <v>28000</v>
      </c>
      <c r="E86" s="2">
        <v>17350</v>
      </c>
      <c r="F86" s="16">
        <v>28000</v>
      </c>
      <c r="G86" s="2">
        <v>21340</v>
      </c>
      <c r="H86" s="16">
        <v>23150</v>
      </c>
      <c r="I86" s="2">
        <v>5222</v>
      </c>
      <c r="J86" s="16">
        <v>14560</v>
      </c>
      <c r="K86" s="5">
        <v>18359</v>
      </c>
      <c r="L86" s="16">
        <v>19000</v>
      </c>
      <c r="M86" s="5">
        <v>22459</v>
      </c>
      <c r="N86" s="16">
        <v>21000</v>
      </c>
      <c r="O86" s="5">
        <v>20989</v>
      </c>
      <c r="P86" s="16">
        <v>24000</v>
      </c>
      <c r="Q86" s="5">
        <v>20216</v>
      </c>
      <c r="R86" s="16">
        <v>24000</v>
      </c>
      <c r="S86" s="5">
        <v>25047</v>
      </c>
      <c r="T86" s="16">
        <v>24000</v>
      </c>
      <c r="U86" s="5">
        <v>13477</v>
      </c>
      <c r="V86" s="16">
        <v>24000</v>
      </c>
    </row>
    <row r="87" spans="1:23" x14ac:dyDescent="0.25">
      <c r="A87" s="98"/>
      <c r="B87" s="1">
        <v>8160.2</v>
      </c>
      <c r="C87" s="1" t="s">
        <v>115</v>
      </c>
      <c r="D87" s="2">
        <v>0</v>
      </c>
      <c r="E87" s="2">
        <v>0</v>
      </c>
      <c r="F87" s="16">
        <v>0</v>
      </c>
      <c r="G87" s="2">
        <v>0</v>
      </c>
      <c r="H87" s="16">
        <v>0</v>
      </c>
      <c r="I87" s="2">
        <v>0</v>
      </c>
      <c r="J87" s="16">
        <v>0</v>
      </c>
      <c r="K87" s="5">
        <v>0</v>
      </c>
      <c r="L87" s="16">
        <v>0</v>
      </c>
      <c r="M87" s="5">
        <v>0</v>
      </c>
      <c r="N87" s="16">
        <v>0</v>
      </c>
      <c r="O87" s="5">
        <v>0</v>
      </c>
      <c r="P87" s="16">
        <v>0</v>
      </c>
      <c r="Q87" s="5">
        <v>0</v>
      </c>
      <c r="R87" s="16">
        <v>0</v>
      </c>
      <c r="S87" s="5"/>
      <c r="T87" s="16"/>
      <c r="U87" s="5"/>
      <c r="V87" s="16"/>
    </row>
    <row r="88" spans="1:23" ht="15.75" thickBot="1" x14ac:dyDescent="0.3">
      <c r="A88" s="98"/>
      <c r="B88" s="1">
        <v>8160.4</v>
      </c>
      <c r="C88" s="1" t="s">
        <v>116</v>
      </c>
      <c r="D88" s="2">
        <v>111000</v>
      </c>
      <c r="E88" s="2">
        <v>68496</v>
      </c>
      <c r="F88" s="16">
        <v>84460</v>
      </c>
      <c r="G88" s="2">
        <v>70502</v>
      </c>
      <c r="H88" s="16">
        <v>84460</v>
      </c>
      <c r="I88" s="2">
        <v>53966</v>
      </c>
      <c r="J88" s="16">
        <v>84460</v>
      </c>
      <c r="K88" s="5">
        <v>79753</v>
      </c>
      <c r="L88" s="16">
        <v>85727</v>
      </c>
      <c r="M88" s="5">
        <v>77527</v>
      </c>
      <c r="N88" s="16">
        <v>83000</v>
      </c>
      <c r="O88" s="5">
        <v>82961</v>
      </c>
      <c r="P88" s="16">
        <v>86000</v>
      </c>
      <c r="Q88" s="5">
        <v>78877</v>
      </c>
      <c r="R88" s="16">
        <v>88030</v>
      </c>
      <c r="S88" s="5">
        <v>92080</v>
      </c>
      <c r="T88" s="16">
        <v>87000</v>
      </c>
      <c r="U88" s="5">
        <v>56124</v>
      </c>
      <c r="V88" s="16">
        <v>87000</v>
      </c>
    </row>
    <row r="89" spans="1:23" x14ac:dyDescent="0.25">
      <c r="A89" s="108" t="s">
        <v>117</v>
      </c>
      <c r="B89" s="26">
        <v>3120.1</v>
      </c>
      <c r="C89" s="1" t="s">
        <v>118</v>
      </c>
      <c r="D89" s="2">
        <v>89000</v>
      </c>
      <c r="E89" s="2">
        <v>82056</v>
      </c>
      <c r="F89" s="16">
        <v>90335</v>
      </c>
      <c r="G89" s="2">
        <v>82612</v>
      </c>
      <c r="H89" s="16">
        <v>96000</v>
      </c>
      <c r="I89" s="2">
        <v>57760</v>
      </c>
      <c r="J89" s="16">
        <v>97900</v>
      </c>
      <c r="K89" s="5">
        <v>76685</v>
      </c>
      <c r="L89" s="16">
        <v>99858</v>
      </c>
      <c r="M89" s="5">
        <v>83317</v>
      </c>
      <c r="N89" s="16">
        <v>99858</v>
      </c>
      <c r="O89" s="5">
        <v>64715</v>
      </c>
      <c r="P89" s="16">
        <v>89775</v>
      </c>
      <c r="Q89" s="5">
        <v>65192</v>
      </c>
      <c r="R89" s="16">
        <v>102510</v>
      </c>
      <c r="S89" s="5">
        <v>77406</v>
      </c>
      <c r="T89" s="16">
        <v>110000</v>
      </c>
      <c r="U89" s="5">
        <v>58744</v>
      </c>
      <c r="V89" s="16">
        <v>110000</v>
      </c>
      <c r="W89" s="15"/>
    </row>
    <row r="90" spans="1:23" x14ac:dyDescent="0.25">
      <c r="A90" s="109"/>
      <c r="B90" s="26">
        <v>3120.11</v>
      </c>
      <c r="C90" s="1" t="s">
        <v>119</v>
      </c>
      <c r="D90" s="2">
        <v>6800</v>
      </c>
      <c r="E90" s="2">
        <v>6440</v>
      </c>
      <c r="F90" s="16">
        <v>2000</v>
      </c>
      <c r="G90" s="2">
        <v>2000</v>
      </c>
      <c r="H90" s="16">
        <v>3500</v>
      </c>
      <c r="I90" s="2">
        <v>3500</v>
      </c>
      <c r="J90" s="16">
        <v>3500</v>
      </c>
      <c r="K90" s="5">
        <v>3500</v>
      </c>
      <c r="L90" s="16">
        <v>2000</v>
      </c>
      <c r="M90" s="5">
        <v>0</v>
      </c>
      <c r="N90" s="16">
        <v>2500</v>
      </c>
      <c r="O90" s="5">
        <v>0</v>
      </c>
      <c r="P90" s="16">
        <v>0</v>
      </c>
      <c r="Q90" s="5">
        <v>0</v>
      </c>
      <c r="R90" s="16">
        <v>2500</v>
      </c>
      <c r="S90" s="5"/>
      <c r="T90" s="16">
        <v>2500</v>
      </c>
      <c r="U90" s="5"/>
      <c r="V90" s="16">
        <v>2500</v>
      </c>
    </row>
    <row r="91" spans="1:23" x14ac:dyDescent="0.25">
      <c r="A91" s="109"/>
      <c r="B91" s="26">
        <v>3120.12</v>
      </c>
      <c r="C91" s="107" t="s">
        <v>120</v>
      </c>
      <c r="D91" s="2">
        <v>0</v>
      </c>
      <c r="E91" s="2">
        <v>0</v>
      </c>
      <c r="F91" s="16">
        <v>0</v>
      </c>
      <c r="G91" s="2">
        <v>0</v>
      </c>
      <c r="H91" s="16">
        <v>0</v>
      </c>
      <c r="I91" s="2">
        <v>0</v>
      </c>
      <c r="J91" s="16">
        <v>0</v>
      </c>
      <c r="K91" s="5">
        <v>0</v>
      </c>
      <c r="L91" s="16">
        <v>0</v>
      </c>
      <c r="M91" s="5">
        <v>0</v>
      </c>
      <c r="N91" s="16">
        <v>0</v>
      </c>
      <c r="O91" s="5">
        <v>0</v>
      </c>
      <c r="P91" s="16">
        <v>0</v>
      </c>
      <c r="Q91" s="5">
        <v>0</v>
      </c>
      <c r="R91" s="16">
        <v>0</v>
      </c>
      <c r="S91" s="5"/>
      <c r="T91" s="16"/>
      <c r="U91" s="5"/>
      <c r="V91" s="16"/>
    </row>
    <row r="92" spans="1:23" x14ac:dyDescent="0.25">
      <c r="A92" s="109"/>
      <c r="B92" s="26">
        <v>3120.13</v>
      </c>
      <c r="C92" s="107"/>
      <c r="D92" s="2">
        <v>1775</v>
      </c>
      <c r="E92" s="2">
        <v>1080</v>
      </c>
      <c r="F92" s="16">
        <v>1775</v>
      </c>
      <c r="G92" s="2">
        <v>1775</v>
      </c>
      <c r="H92" s="16">
        <v>1775</v>
      </c>
      <c r="I92" s="2">
        <v>1775</v>
      </c>
      <c r="J92" s="16">
        <v>1775</v>
      </c>
      <c r="K92" s="5">
        <v>1775</v>
      </c>
      <c r="L92" s="16">
        <v>1775</v>
      </c>
      <c r="M92" s="5">
        <v>0</v>
      </c>
      <c r="N92" s="16">
        <v>1775</v>
      </c>
      <c r="O92" s="5">
        <v>0</v>
      </c>
      <c r="P92" s="16">
        <v>0</v>
      </c>
      <c r="Q92" s="5">
        <v>0</v>
      </c>
      <c r="R92" s="16">
        <v>1775</v>
      </c>
      <c r="S92" s="5"/>
      <c r="T92" s="16">
        <v>1775</v>
      </c>
      <c r="U92" s="5"/>
      <c r="V92" s="16">
        <v>1775</v>
      </c>
    </row>
    <row r="93" spans="1:23" x14ac:dyDescent="0.25">
      <c r="A93" s="109"/>
      <c r="B93" s="26">
        <v>3120.2</v>
      </c>
      <c r="C93" s="1" t="s">
        <v>121</v>
      </c>
      <c r="D93" s="2">
        <v>1000</v>
      </c>
      <c r="E93" s="2">
        <v>9782</v>
      </c>
      <c r="F93" s="16">
        <v>11000</v>
      </c>
      <c r="G93" s="2">
        <v>12550</v>
      </c>
      <c r="H93" s="16">
        <v>9500</v>
      </c>
      <c r="I93" s="2">
        <v>0</v>
      </c>
      <c r="J93" s="16">
        <v>28706</v>
      </c>
      <c r="K93" s="5">
        <v>19352</v>
      </c>
      <c r="L93" s="16">
        <v>9353</v>
      </c>
      <c r="M93" s="5">
        <v>9352</v>
      </c>
      <c r="N93" s="16">
        <v>9353</v>
      </c>
      <c r="O93" s="5">
        <v>9352</v>
      </c>
      <c r="P93" s="16">
        <v>9353</v>
      </c>
      <c r="Q93" s="5">
        <v>9352</v>
      </c>
      <c r="R93" s="16">
        <v>9353</v>
      </c>
      <c r="S93" s="5"/>
      <c r="T93" s="16">
        <v>9353</v>
      </c>
      <c r="U93" s="5">
        <v>64117</v>
      </c>
      <c r="V93" s="16">
        <v>10000</v>
      </c>
    </row>
    <row r="94" spans="1:23" x14ac:dyDescent="0.25">
      <c r="A94" s="109"/>
      <c r="B94" s="26">
        <v>3120.4</v>
      </c>
      <c r="C94" s="1" t="s">
        <v>122</v>
      </c>
      <c r="D94" s="2">
        <v>21500</v>
      </c>
      <c r="E94" s="2">
        <v>15636</v>
      </c>
      <c r="F94" s="16">
        <v>19000</v>
      </c>
      <c r="G94" s="2">
        <v>18220</v>
      </c>
      <c r="H94" s="16">
        <v>25000</v>
      </c>
      <c r="I94" s="2">
        <v>15377</v>
      </c>
      <c r="J94" s="16">
        <v>23150</v>
      </c>
      <c r="K94" s="5">
        <v>16605</v>
      </c>
      <c r="L94" s="16">
        <v>21600</v>
      </c>
      <c r="M94" s="5">
        <v>20738</v>
      </c>
      <c r="N94" s="16">
        <v>23850</v>
      </c>
      <c r="O94" s="5">
        <v>21525</v>
      </c>
      <c r="P94" s="16">
        <v>23850</v>
      </c>
      <c r="Q94" s="5">
        <v>18758</v>
      </c>
      <c r="R94" s="16">
        <v>23850</v>
      </c>
      <c r="S94" s="5">
        <v>25492</v>
      </c>
      <c r="T94" s="16">
        <v>24000</v>
      </c>
      <c r="U94" s="5">
        <v>18664</v>
      </c>
      <c r="V94" s="16">
        <v>27000</v>
      </c>
    </row>
    <row r="95" spans="1:23" x14ac:dyDescent="0.25">
      <c r="A95" s="109"/>
      <c r="B95" s="26" t="s">
        <v>123</v>
      </c>
      <c r="C95" s="1" t="s">
        <v>124</v>
      </c>
      <c r="D95" s="2">
        <v>2200</v>
      </c>
      <c r="E95" s="2">
        <v>2200</v>
      </c>
      <c r="F95" s="16">
        <v>2200</v>
      </c>
      <c r="G95" s="2">
        <v>1650</v>
      </c>
      <c r="H95" s="16">
        <v>2200</v>
      </c>
      <c r="I95" s="2">
        <v>1650</v>
      </c>
      <c r="J95" s="16">
        <v>2200</v>
      </c>
      <c r="K95" s="5">
        <v>2200</v>
      </c>
      <c r="L95" s="16">
        <v>3000</v>
      </c>
      <c r="M95" s="5">
        <v>1355</v>
      </c>
      <c r="N95" s="16">
        <v>3000</v>
      </c>
      <c r="O95" s="5">
        <v>0</v>
      </c>
      <c r="P95" s="16">
        <v>3000</v>
      </c>
      <c r="Q95" s="5">
        <v>3000</v>
      </c>
      <c r="R95" s="16">
        <v>3000</v>
      </c>
      <c r="S95" s="5">
        <v>2000</v>
      </c>
      <c r="T95" s="16">
        <v>3000</v>
      </c>
      <c r="U95" s="5"/>
      <c r="V95" s="16">
        <v>3000</v>
      </c>
    </row>
    <row r="96" spans="1:23" x14ac:dyDescent="0.25">
      <c r="A96" s="109"/>
      <c r="B96" s="26">
        <v>3120.9</v>
      </c>
      <c r="C96" s="1" t="s">
        <v>125</v>
      </c>
      <c r="D96" s="2">
        <v>3500</v>
      </c>
      <c r="E96" s="2">
        <v>3500</v>
      </c>
      <c r="F96" s="16">
        <v>3500</v>
      </c>
      <c r="G96" s="2">
        <v>3500</v>
      </c>
      <c r="H96" s="16">
        <v>3500</v>
      </c>
      <c r="I96" s="2">
        <v>0</v>
      </c>
      <c r="J96" s="16">
        <v>5500</v>
      </c>
      <c r="K96" s="5">
        <v>0</v>
      </c>
      <c r="L96" s="16">
        <v>5000</v>
      </c>
      <c r="M96" s="5">
        <v>6500</v>
      </c>
      <c r="N96" s="16">
        <v>2750</v>
      </c>
      <c r="O96" s="5">
        <v>2750</v>
      </c>
      <c r="P96" s="16">
        <v>2750</v>
      </c>
      <c r="Q96" s="5">
        <v>2750</v>
      </c>
      <c r="R96" s="16">
        <v>2750</v>
      </c>
      <c r="S96" s="5"/>
      <c r="T96" s="16">
        <v>2750</v>
      </c>
      <c r="U96" s="5"/>
      <c r="V96" s="16">
        <v>2750</v>
      </c>
    </row>
    <row r="97" spans="1:22" x14ac:dyDescent="0.25">
      <c r="A97" s="109"/>
      <c r="B97" s="26">
        <v>3510.1</v>
      </c>
      <c r="C97" s="1" t="s">
        <v>126</v>
      </c>
      <c r="D97" s="2">
        <v>1300</v>
      </c>
      <c r="E97" s="2">
        <v>1288</v>
      </c>
      <c r="F97" s="16">
        <v>1300</v>
      </c>
      <c r="G97" s="2">
        <v>1288</v>
      </c>
      <c r="H97" s="16">
        <v>1400</v>
      </c>
      <c r="I97" s="2">
        <v>1016</v>
      </c>
      <c r="J97" s="16">
        <v>1428</v>
      </c>
      <c r="K97" s="5">
        <v>1355</v>
      </c>
      <c r="L97" s="16">
        <v>1457</v>
      </c>
      <c r="M97" s="5">
        <v>1016</v>
      </c>
      <c r="N97" s="16">
        <v>1457</v>
      </c>
      <c r="O97" s="5">
        <v>1382</v>
      </c>
      <c r="P97" s="16">
        <v>1486</v>
      </c>
      <c r="Q97" s="5">
        <v>1410</v>
      </c>
      <c r="R97" s="16">
        <v>1517</v>
      </c>
      <c r="S97" s="5">
        <v>1438</v>
      </c>
      <c r="T97" s="16">
        <v>1550</v>
      </c>
      <c r="U97" s="5">
        <v>983</v>
      </c>
      <c r="V97" s="16">
        <v>1600</v>
      </c>
    </row>
    <row r="98" spans="1:22" ht="15.75" thickBot="1" x14ac:dyDescent="0.3">
      <c r="A98" s="91"/>
      <c r="B98" s="26">
        <v>3510.4</v>
      </c>
      <c r="C98" s="1" t="s">
        <v>211</v>
      </c>
      <c r="D98" s="2"/>
      <c r="E98" s="2"/>
      <c r="F98" s="16"/>
      <c r="G98" s="2"/>
      <c r="H98" s="16"/>
      <c r="I98" s="2"/>
      <c r="J98" s="16">
        <v>650</v>
      </c>
      <c r="K98" s="5">
        <v>650</v>
      </c>
      <c r="L98" s="16">
        <v>0</v>
      </c>
      <c r="M98" s="5">
        <v>0</v>
      </c>
      <c r="N98" s="16">
        <v>500</v>
      </c>
      <c r="O98" s="5">
        <v>135</v>
      </c>
      <c r="P98" s="16">
        <v>500</v>
      </c>
      <c r="Q98" s="5">
        <v>98</v>
      </c>
      <c r="R98" s="16">
        <v>500</v>
      </c>
      <c r="S98" s="5"/>
      <c r="T98" s="16">
        <v>500</v>
      </c>
      <c r="U98" s="5">
        <v>261</v>
      </c>
      <c r="V98" s="16">
        <v>500</v>
      </c>
    </row>
    <row r="99" spans="1:22" x14ac:dyDescent="0.25">
      <c r="A99" s="97" t="s">
        <v>127</v>
      </c>
      <c r="B99" s="1">
        <v>3620.1</v>
      </c>
      <c r="C99" s="1" t="s">
        <v>128</v>
      </c>
      <c r="D99" s="2">
        <v>12500</v>
      </c>
      <c r="E99" s="2">
        <v>12500</v>
      </c>
      <c r="F99" s="16">
        <v>18500</v>
      </c>
      <c r="G99" s="2">
        <v>12537</v>
      </c>
      <c r="H99" s="16">
        <v>25000</v>
      </c>
      <c r="I99" s="2">
        <v>17265</v>
      </c>
      <c r="J99" s="16">
        <v>25500</v>
      </c>
      <c r="K99" s="5">
        <v>24280</v>
      </c>
      <c r="L99" s="16">
        <v>26000</v>
      </c>
      <c r="M99" s="5">
        <v>22030</v>
      </c>
      <c r="N99" s="16">
        <v>27650</v>
      </c>
      <c r="O99" s="5">
        <v>24786</v>
      </c>
      <c r="P99" s="16">
        <v>27650</v>
      </c>
      <c r="Q99" s="5">
        <v>18645</v>
      </c>
      <c r="R99" s="16">
        <v>27970</v>
      </c>
      <c r="S99" s="5">
        <v>25303</v>
      </c>
      <c r="T99" s="16">
        <v>26000</v>
      </c>
      <c r="U99" s="5">
        <v>17420</v>
      </c>
      <c r="V99" s="16">
        <v>30000</v>
      </c>
    </row>
    <row r="100" spans="1:22" x14ac:dyDescent="0.25">
      <c r="A100" s="98"/>
      <c r="B100" s="1">
        <v>3620.2</v>
      </c>
      <c r="C100" s="1" t="s">
        <v>129</v>
      </c>
      <c r="D100" s="2">
        <v>0</v>
      </c>
      <c r="E100" s="2">
        <v>20</v>
      </c>
      <c r="F100" s="16">
        <v>0</v>
      </c>
      <c r="G100" s="2">
        <v>0</v>
      </c>
      <c r="H100" s="16">
        <v>0</v>
      </c>
      <c r="I100" s="2">
        <v>0</v>
      </c>
      <c r="J100" s="16">
        <v>0</v>
      </c>
      <c r="K100" s="5">
        <v>0</v>
      </c>
      <c r="L100" s="16">
        <v>0</v>
      </c>
      <c r="M100" s="5">
        <v>0</v>
      </c>
      <c r="N100" s="16">
        <v>0</v>
      </c>
      <c r="O100" s="5">
        <v>0</v>
      </c>
      <c r="P100" s="16">
        <v>0</v>
      </c>
      <c r="Q100" s="5">
        <v>0</v>
      </c>
      <c r="R100" s="16">
        <v>0</v>
      </c>
      <c r="S100" s="5"/>
      <c r="T100" s="16"/>
      <c r="U100" s="5"/>
      <c r="V100" s="16"/>
    </row>
    <row r="101" spans="1:22" x14ac:dyDescent="0.25">
      <c r="A101" s="98"/>
      <c r="B101" s="1">
        <v>3620.4</v>
      </c>
      <c r="C101" s="1" t="s">
        <v>130</v>
      </c>
      <c r="D101" s="2">
        <v>500</v>
      </c>
      <c r="E101" s="2">
        <v>622</v>
      </c>
      <c r="F101" s="16">
        <v>500</v>
      </c>
      <c r="G101" s="2">
        <v>0</v>
      </c>
      <c r="H101" s="16">
        <v>1000</v>
      </c>
      <c r="I101" s="2">
        <v>196</v>
      </c>
      <c r="J101" s="16">
        <v>1000</v>
      </c>
      <c r="K101" s="5">
        <v>890</v>
      </c>
      <c r="L101" s="16">
        <v>2000</v>
      </c>
      <c r="M101" s="5">
        <v>304</v>
      </c>
      <c r="N101" s="16">
        <v>2000</v>
      </c>
      <c r="O101" s="5">
        <v>208</v>
      </c>
      <c r="P101" s="16">
        <v>2000</v>
      </c>
      <c r="Q101" s="5">
        <v>152</v>
      </c>
      <c r="R101" s="16">
        <v>1433</v>
      </c>
      <c r="S101" s="5">
        <v>277</v>
      </c>
      <c r="T101" s="16">
        <v>1000</v>
      </c>
      <c r="U101" s="5">
        <v>269</v>
      </c>
      <c r="V101" s="16">
        <v>1000</v>
      </c>
    </row>
    <row r="102" spans="1:22" x14ac:dyDescent="0.25">
      <c r="A102" s="98"/>
      <c r="B102" s="1">
        <v>8010.1</v>
      </c>
      <c r="C102" s="1" t="s">
        <v>131</v>
      </c>
      <c r="D102" s="2">
        <v>2425</v>
      </c>
      <c r="E102" s="2">
        <v>2385</v>
      </c>
      <c r="F102" s="16">
        <v>1000</v>
      </c>
      <c r="G102" s="2">
        <v>2388</v>
      </c>
      <c r="H102" s="16">
        <v>2500</v>
      </c>
      <c r="I102" s="2">
        <v>1860</v>
      </c>
      <c r="J102" s="16">
        <v>2550</v>
      </c>
      <c r="K102" s="5">
        <v>2530</v>
      </c>
      <c r="L102" s="16">
        <v>2550</v>
      </c>
      <c r="M102" s="5">
        <v>2846</v>
      </c>
      <c r="N102" s="16">
        <v>2000</v>
      </c>
      <c r="O102" s="5">
        <v>2824</v>
      </c>
      <c r="P102" s="16">
        <v>2500</v>
      </c>
      <c r="Q102" s="5">
        <v>2880</v>
      </c>
      <c r="R102" s="16">
        <v>2930</v>
      </c>
      <c r="S102" s="5">
        <v>2930</v>
      </c>
      <c r="T102" s="16">
        <v>2000</v>
      </c>
      <c r="U102" s="5">
        <v>1998</v>
      </c>
      <c r="V102" s="16">
        <v>2000</v>
      </c>
    </row>
    <row r="103" spans="1:22" x14ac:dyDescent="0.25">
      <c r="A103" s="98"/>
      <c r="B103" s="1">
        <v>8010.2</v>
      </c>
      <c r="C103" s="1" t="s">
        <v>132</v>
      </c>
      <c r="D103" s="2">
        <v>0</v>
      </c>
      <c r="E103" s="2">
        <v>0</v>
      </c>
      <c r="F103" s="16">
        <v>0</v>
      </c>
      <c r="G103" s="2">
        <v>0</v>
      </c>
      <c r="H103" s="16">
        <v>0</v>
      </c>
      <c r="I103" s="2">
        <v>0</v>
      </c>
      <c r="J103" s="16">
        <v>0</v>
      </c>
      <c r="K103" s="5">
        <v>0</v>
      </c>
      <c r="L103" s="16">
        <v>0</v>
      </c>
      <c r="M103" s="5">
        <v>0</v>
      </c>
      <c r="N103" s="16">
        <v>0</v>
      </c>
      <c r="O103" s="5">
        <v>0</v>
      </c>
      <c r="P103" s="16">
        <v>0</v>
      </c>
      <c r="Q103" s="5">
        <v>0</v>
      </c>
      <c r="R103" s="16">
        <v>0</v>
      </c>
      <c r="S103" s="5"/>
      <c r="T103" s="16"/>
      <c r="U103" s="5"/>
      <c r="V103" s="16"/>
    </row>
    <row r="104" spans="1:22" x14ac:dyDescent="0.25">
      <c r="A104" s="98"/>
      <c r="B104" s="1">
        <v>8010.4</v>
      </c>
      <c r="C104" s="1" t="s">
        <v>133</v>
      </c>
      <c r="D104" s="2">
        <v>1550</v>
      </c>
      <c r="E104" s="2">
        <v>0</v>
      </c>
      <c r="F104" s="16">
        <v>1550</v>
      </c>
      <c r="G104" s="2">
        <v>3405</v>
      </c>
      <c r="H104" s="16">
        <v>1550</v>
      </c>
      <c r="I104" s="2">
        <v>0</v>
      </c>
      <c r="J104" s="16">
        <v>1550</v>
      </c>
      <c r="K104" s="5">
        <v>0</v>
      </c>
      <c r="L104" s="16">
        <v>500</v>
      </c>
      <c r="M104" s="5">
        <v>164</v>
      </c>
      <c r="N104" s="16">
        <v>500</v>
      </c>
      <c r="O104" s="5">
        <v>0</v>
      </c>
      <c r="P104" s="16">
        <v>500</v>
      </c>
      <c r="Q104" s="5">
        <v>146</v>
      </c>
      <c r="R104" s="16">
        <v>500</v>
      </c>
      <c r="S104" s="5"/>
      <c r="T104" s="16">
        <v>500</v>
      </c>
      <c r="U104" s="5">
        <v>779</v>
      </c>
      <c r="V104" s="16">
        <v>1000</v>
      </c>
    </row>
    <row r="105" spans="1:22" ht="15.75" thickBot="1" x14ac:dyDescent="0.3">
      <c r="A105" s="99"/>
      <c r="B105" s="1">
        <v>8020.4</v>
      </c>
      <c r="C105" s="1" t="s">
        <v>134</v>
      </c>
      <c r="D105" s="2">
        <v>400</v>
      </c>
      <c r="E105" s="2">
        <v>0</v>
      </c>
      <c r="F105" s="16">
        <v>400</v>
      </c>
      <c r="G105" s="2">
        <v>0</v>
      </c>
      <c r="H105" s="16">
        <v>400</v>
      </c>
      <c r="I105" s="2">
        <v>0</v>
      </c>
      <c r="J105" s="16">
        <v>400</v>
      </c>
      <c r="K105" s="5">
        <v>0</v>
      </c>
      <c r="L105" s="16">
        <v>500</v>
      </c>
      <c r="M105" s="5">
        <v>0</v>
      </c>
      <c r="N105" s="16">
        <v>500</v>
      </c>
      <c r="O105" s="5">
        <v>0</v>
      </c>
      <c r="P105" s="16">
        <v>500</v>
      </c>
      <c r="Q105" s="5">
        <v>0</v>
      </c>
      <c r="R105" s="16">
        <v>500</v>
      </c>
      <c r="S105" s="5"/>
      <c r="T105" s="16">
        <v>500</v>
      </c>
      <c r="U105" s="5"/>
      <c r="V105" s="16">
        <v>1000</v>
      </c>
    </row>
    <row r="106" spans="1:22" x14ac:dyDescent="0.25">
      <c r="A106" s="97" t="s">
        <v>135</v>
      </c>
      <c r="B106" s="1">
        <v>1110.0999999999999</v>
      </c>
      <c r="C106" s="1" t="s">
        <v>136</v>
      </c>
      <c r="D106" s="2">
        <v>13500</v>
      </c>
      <c r="E106" s="2">
        <v>13525</v>
      </c>
      <c r="F106" s="16">
        <v>14450</v>
      </c>
      <c r="G106" s="2">
        <v>14500</v>
      </c>
      <c r="H106" s="16">
        <v>15000</v>
      </c>
      <c r="I106" s="2">
        <v>11250</v>
      </c>
      <c r="J106" s="16">
        <v>15300</v>
      </c>
      <c r="K106" s="5">
        <v>15300</v>
      </c>
      <c r="L106" s="16">
        <v>15300</v>
      </c>
      <c r="M106" s="5">
        <v>15300</v>
      </c>
      <c r="N106" s="16">
        <v>15606</v>
      </c>
      <c r="O106" s="5">
        <v>14057</v>
      </c>
      <c r="P106" s="16">
        <v>16000</v>
      </c>
      <c r="Q106" s="5">
        <v>16000</v>
      </c>
      <c r="R106" s="16">
        <v>16320</v>
      </c>
      <c r="S106" s="5">
        <v>15539</v>
      </c>
      <c r="T106" s="16">
        <v>16650</v>
      </c>
      <c r="U106" s="5">
        <v>24953</v>
      </c>
      <c r="V106" s="16">
        <v>17000</v>
      </c>
    </row>
    <row r="107" spans="1:22" x14ac:dyDescent="0.25">
      <c r="A107" s="98"/>
      <c r="B107" s="1">
        <v>1110.0999999999999</v>
      </c>
      <c r="C107" s="1" t="s">
        <v>137</v>
      </c>
      <c r="D107" s="2">
        <v>1000</v>
      </c>
      <c r="E107" s="2">
        <v>1000</v>
      </c>
      <c r="F107" s="16">
        <v>1000</v>
      </c>
      <c r="G107" s="2">
        <v>1000</v>
      </c>
      <c r="H107" s="16">
        <v>1500</v>
      </c>
      <c r="I107" s="2">
        <v>750</v>
      </c>
      <c r="J107" s="16">
        <v>1500</v>
      </c>
      <c r="K107" s="5">
        <v>1530</v>
      </c>
      <c r="L107" s="16">
        <v>1500</v>
      </c>
      <c r="M107" s="5">
        <v>1500</v>
      </c>
      <c r="N107" s="16">
        <v>1600</v>
      </c>
      <c r="O107" s="5">
        <v>1600</v>
      </c>
      <c r="P107" s="16">
        <v>2000</v>
      </c>
      <c r="Q107" s="5">
        <v>2000</v>
      </c>
      <c r="R107" s="16">
        <v>2000</v>
      </c>
      <c r="S107" s="5">
        <v>1632</v>
      </c>
      <c r="T107" s="16">
        <v>1665</v>
      </c>
      <c r="U107" s="5"/>
      <c r="V107" s="16">
        <v>1700</v>
      </c>
    </row>
    <row r="108" spans="1:22" x14ac:dyDescent="0.25">
      <c r="A108" s="98"/>
      <c r="B108" s="1">
        <v>1110.1099999999999</v>
      </c>
      <c r="C108" s="1" t="s">
        <v>138</v>
      </c>
      <c r="D108" s="2">
        <v>13225</v>
      </c>
      <c r="E108" s="2">
        <v>13225</v>
      </c>
      <c r="F108" s="16">
        <v>13750</v>
      </c>
      <c r="G108" s="2">
        <v>13090</v>
      </c>
      <c r="H108" s="16">
        <v>15557</v>
      </c>
      <c r="I108" s="2">
        <v>11791</v>
      </c>
      <c r="J108" s="16">
        <v>21667</v>
      </c>
      <c r="K108" s="5">
        <v>15796</v>
      </c>
      <c r="L108" s="16">
        <v>21667</v>
      </c>
      <c r="M108" s="5">
        <v>15475</v>
      </c>
      <c r="N108" s="16">
        <v>18000</v>
      </c>
      <c r="O108" s="5">
        <v>16174</v>
      </c>
      <c r="P108" s="16">
        <v>13921</v>
      </c>
      <c r="Q108" s="5">
        <v>14121</v>
      </c>
      <c r="R108" s="16">
        <v>18360</v>
      </c>
      <c r="S108" s="5">
        <v>15539</v>
      </c>
      <c r="T108" s="16">
        <v>18445</v>
      </c>
      <c r="U108" s="5"/>
      <c r="V108" s="16">
        <v>18500</v>
      </c>
    </row>
    <row r="109" spans="1:22" x14ac:dyDescent="0.25">
      <c r="A109" s="98"/>
      <c r="B109" s="1">
        <v>1110.1199999999999</v>
      </c>
      <c r="C109" s="1" t="s">
        <v>139</v>
      </c>
      <c r="D109" s="2">
        <v>2500</v>
      </c>
      <c r="E109" s="2">
        <v>2500</v>
      </c>
      <c r="F109" s="16">
        <v>2600</v>
      </c>
      <c r="G109" s="2">
        <v>2600</v>
      </c>
      <c r="H109" s="16">
        <v>3000</v>
      </c>
      <c r="I109" s="2">
        <v>2250</v>
      </c>
      <c r="J109" s="16">
        <v>3060</v>
      </c>
      <c r="K109" s="5">
        <v>2805</v>
      </c>
      <c r="L109" s="16">
        <v>3060</v>
      </c>
      <c r="M109" s="5">
        <v>3060</v>
      </c>
      <c r="N109" s="16">
        <v>2900</v>
      </c>
      <c r="O109" s="5">
        <v>2900</v>
      </c>
      <c r="P109" s="16">
        <v>3200</v>
      </c>
      <c r="Q109" s="5">
        <v>3200</v>
      </c>
      <c r="R109" s="16">
        <v>3264</v>
      </c>
      <c r="S109" s="5">
        <v>3006</v>
      </c>
      <c r="T109" s="16">
        <v>3330</v>
      </c>
      <c r="U109" s="5"/>
      <c r="V109" s="16">
        <v>3200</v>
      </c>
    </row>
    <row r="110" spans="1:22" x14ac:dyDescent="0.25">
      <c r="A110" s="98"/>
      <c r="B110" s="1">
        <v>1110.2</v>
      </c>
      <c r="C110" s="1" t="s">
        <v>140</v>
      </c>
      <c r="D110" s="2">
        <v>0</v>
      </c>
      <c r="E110" s="2">
        <v>0</v>
      </c>
      <c r="F110" s="16">
        <v>1000</v>
      </c>
      <c r="G110" s="2">
        <v>0</v>
      </c>
      <c r="H110" s="16">
        <v>0</v>
      </c>
      <c r="I110" s="2">
        <v>0</v>
      </c>
      <c r="J110" s="16">
        <v>1000</v>
      </c>
      <c r="K110" s="5">
        <v>0</v>
      </c>
      <c r="L110" s="16">
        <v>500</v>
      </c>
      <c r="M110" s="5">
        <v>0</v>
      </c>
      <c r="N110" s="16">
        <v>500</v>
      </c>
      <c r="O110" s="5">
        <v>0</v>
      </c>
      <c r="P110" s="16">
        <v>0</v>
      </c>
      <c r="Q110" s="5">
        <v>0</v>
      </c>
      <c r="R110" s="16">
        <v>500</v>
      </c>
      <c r="S110" s="5"/>
      <c r="T110" s="16">
        <v>500</v>
      </c>
      <c r="U110" s="5"/>
      <c r="V110" s="16">
        <v>500</v>
      </c>
    </row>
    <row r="111" spans="1:22" ht="15.75" thickBot="1" x14ac:dyDescent="0.3">
      <c r="A111" s="99"/>
      <c r="B111" s="1">
        <v>1110.4000000000001</v>
      </c>
      <c r="C111" s="1" t="s">
        <v>141</v>
      </c>
      <c r="D111" s="2">
        <v>4500</v>
      </c>
      <c r="E111" s="2">
        <v>3320</v>
      </c>
      <c r="F111" s="16">
        <v>7700</v>
      </c>
      <c r="G111" s="2">
        <v>4249</v>
      </c>
      <c r="H111" s="16">
        <v>2587</v>
      </c>
      <c r="I111" s="2">
        <v>1717</v>
      </c>
      <c r="J111" s="16">
        <v>7364</v>
      </c>
      <c r="K111" s="5">
        <v>7364</v>
      </c>
      <c r="L111" s="16">
        <v>2700</v>
      </c>
      <c r="M111" s="5">
        <v>10581</v>
      </c>
      <c r="N111" s="16">
        <v>2700</v>
      </c>
      <c r="O111" s="5">
        <v>2700</v>
      </c>
      <c r="P111" s="16">
        <v>2700</v>
      </c>
      <c r="Q111" s="5">
        <v>20210</v>
      </c>
      <c r="R111" s="16">
        <v>24139</v>
      </c>
      <c r="S111" s="5">
        <v>23899</v>
      </c>
      <c r="T111" s="16">
        <v>7169</v>
      </c>
      <c r="U111" s="5">
        <v>8011</v>
      </c>
      <c r="V111" s="16">
        <v>3000</v>
      </c>
    </row>
    <row r="112" spans="1:22" x14ac:dyDescent="0.25">
      <c r="A112" s="97" t="s">
        <v>142</v>
      </c>
      <c r="B112" s="1">
        <v>1450.4</v>
      </c>
      <c r="C112" s="1" t="s">
        <v>143</v>
      </c>
      <c r="D112" s="2">
        <v>1200</v>
      </c>
      <c r="E112" s="2">
        <v>220</v>
      </c>
      <c r="F112" s="16">
        <v>500</v>
      </c>
      <c r="G112" s="2">
        <v>282</v>
      </c>
      <c r="H112" s="16">
        <v>0</v>
      </c>
      <c r="I112" s="2">
        <v>11</v>
      </c>
      <c r="J112" s="16">
        <v>1500</v>
      </c>
      <c r="K112" s="5">
        <v>440</v>
      </c>
      <c r="L112" s="16">
        <v>1500</v>
      </c>
      <c r="M112" s="5">
        <v>225</v>
      </c>
      <c r="N112" s="16">
        <v>1500</v>
      </c>
      <c r="O112" s="5">
        <v>294</v>
      </c>
      <c r="P112" s="16">
        <v>1500</v>
      </c>
      <c r="Q112" s="5">
        <v>0</v>
      </c>
      <c r="R112" s="16">
        <v>1500</v>
      </c>
      <c r="S112" s="5"/>
      <c r="T112" s="16">
        <v>1500</v>
      </c>
      <c r="U112" s="5"/>
      <c r="V112" s="16">
        <v>1500</v>
      </c>
    </row>
    <row r="113" spans="1:22" x14ac:dyDescent="0.25">
      <c r="A113" s="98"/>
      <c r="B113" s="1">
        <v>6510.4</v>
      </c>
      <c r="C113" s="1" t="s">
        <v>144</v>
      </c>
      <c r="D113" s="2">
        <v>200</v>
      </c>
      <c r="E113" s="2">
        <v>0</v>
      </c>
      <c r="F113" s="16">
        <v>200</v>
      </c>
      <c r="G113" s="2">
        <v>0</v>
      </c>
      <c r="H113" s="16">
        <v>200</v>
      </c>
      <c r="I113" s="2">
        <v>0</v>
      </c>
      <c r="J113" s="16">
        <v>200</v>
      </c>
      <c r="K113" s="5">
        <v>0</v>
      </c>
      <c r="L113" s="16">
        <v>200</v>
      </c>
      <c r="M113" s="5">
        <v>0</v>
      </c>
      <c r="N113" s="16">
        <v>200</v>
      </c>
      <c r="O113" s="5">
        <v>0</v>
      </c>
      <c r="P113" s="16">
        <v>200</v>
      </c>
      <c r="Q113" s="5">
        <v>0</v>
      </c>
      <c r="R113" s="16">
        <v>200</v>
      </c>
      <c r="S113" s="5"/>
      <c r="T113" s="16">
        <v>200</v>
      </c>
      <c r="U113" s="5"/>
      <c r="V113" s="16">
        <v>200</v>
      </c>
    </row>
    <row r="114" spans="1:22" x14ac:dyDescent="0.25">
      <c r="A114" s="98"/>
      <c r="B114" s="1">
        <v>6989.4</v>
      </c>
      <c r="C114" s="1" t="s">
        <v>145</v>
      </c>
      <c r="D114" s="2">
        <v>0</v>
      </c>
      <c r="E114" s="2">
        <v>0</v>
      </c>
      <c r="F114" s="16">
        <v>5000</v>
      </c>
      <c r="G114" s="2">
        <v>0</v>
      </c>
      <c r="H114" s="16">
        <v>3000</v>
      </c>
      <c r="I114" s="2">
        <v>0</v>
      </c>
      <c r="J114" s="16">
        <v>3000</v>
      </c>
      <c r="K114" s="5">
        <v>0</v>
      </c>
      <c r="L114" s="16">
        <v>3000</v>
      </c>
      <c r="M114" s="5">
        <v>0</v>
      </c>
      <c r="N114" s="16">
        <v>0</v>
      </c>
      <c r="O114" s="5">
        <v>0</v>
      </c>
      <c r="P114" s="16">
        <v>0</v>
      </c>
      <c r="Q114" s="5">
        <v>0</v>
      </c>
      <c r="R114" s="16">
        <v>0</v>
      </c>
      <c r="S114" s="5"/>
      <c r="T114" s="16"/>
      <c r="U114" s="5"/>
      <c r="V114" s="16"/>
    </row>
    <row r="115" spans="1:22" x14ac:dyDescent="0.25">
      <c r="A115" s="98"/>
      <c r="B115" s="1">
        <v>7140.2</v>
      </c>
      <c r="C115" s="1" t="s">
        <v>146</v>
      </c>
      <c r="D115" s="2">
        <v>0</v>
      </c>
      <c r="E115" s="2">
        <v>0</v>
      </c>
      <c r="F115" s="16">
        <v>0</v>
      </c>
      <c r="G115" s="2">
        <v>0</v>
      </c>
      <c r="H115" s="16">
        <v>0</v>
      </c>
      <c r="I115" s="2">
        <v>0</v>
      </c>
      <c r="J115" s="16">
        <v>0</v>
      </c>
      <c r="K115" s="5">
        <v>0</v>
      </c>
      <c r="L115" s="16">
        <v>0</v>
      </c>
      <c r="M115" s="5">
        <v>0</v>
      </c>
      <c r="N115" s="16">
        <v>0</v>
      </c>
      <c r="O115" s="5">
        <v>0</v>
      </c>
      <c r="P115" s="16">
        <v>0</v>
      </c>
      <c r="Q115" s="5">
        <v>0</v>
      </c>
      <c r="R115" s="16">
        <v>0</v>
      </c>
      <c r="S115" s="5"/>
      <c r="T115" s="16"/>
      <c r="U115" s="5"/>
      <c r="V115" s="16"/>
    </row>
    <row r="116" spans="1:22" x14ac:dyDescent="0.25">
      <c r="A116" s="98"/>
      <c r="B116" s="1">
        <v>7140.4</v>
      </c>
      <c r="C116" s="1" t="s">
        <v>147</v>
      </c>
      <c r="D116" s="2">
        <v>4000</v>
      </c>
      <c r="E116" s="2">
        <v>1877</v>
      </c>
      <c r="F116" s="16">
        <v>4000</v>
      </c>
      <c r="G116" s="2">
        <v>1734</v>
      </c>
      <c r="H116" s="16">
        <v>4150</v>
      </c>
      <c r="I116" s="2">
        <v>3427</v>
      </c>
      <c r="J116" s="16">
        <v>10000</v>
      </c>
      <c r="K116" s="5">
        <v>10000</v>
      </c>
      <c r="L116" s="16">
        <v>9500</v>
      </c>
      <c r="M116" s="5">
        <v>17113</v>
      </c>
      <c r="N116" s="16">
        <v>4000</v>
      </c>
      <c r="O116" s="5">
        <v>6653</v>
      </c>
      <c r="P116" s="16">
        <v>60229</v>
      </c>
      <c r="Q116" s="5">
        <v>56236</v>
      </c>
      <c r="R116" s="16">
        <v>6184</v>
      </c>
      <c r="S116" s="5">
        <v>6184</v>
      </c>
      <c r="T116" s="16">
        <v>4150</v>
      </c>
      <c r="U116" s="5">
        <v>4111</v>
      </c>
      <c r="V116" s="16">
        <v>4000</v>
      </c>
    </row>
    <row r="117" spans="1:22" x14ac:dyDescent="0.25">
      <c r="A117" s="98"/>
      <c r="B117" s="1">
        <v>7140.41</v>
      </c>
      <c r="C117" s="1" t="s">
        <v>148</v>
      </c>
      <c r="D117" s="2">
        <v>150</v>
      </c>
      <c r="E117" s="2">
        <v>0</v>
      </c>
      <c r="F117" s="16">
        <v>150</v>
      </c>
      <c r="G117" s="2">
        <v>0</v>
      </c>
      <c r="H117" s="16">
        <v>150</v>
      </c>
      <c r="I117" s="2">
        <v>0</v>
      </c>
      <c r="J117" s="16">
        <v>150</v>
      </c>
      <c r="K117" s="5">
        <v>0</v>
      </c>
      <c r="L117" s="16">
        <v>150</v>
      </c>
      <c r="M117" s="5">
        <v>0</v>
      </c>
      <c r="N117" s="16">
        <v>150</v>
      </c>
      <c r="O117" s="5">
        <v>0</v>
      </c>
      <c r="P117" s="16">
        <v>0</v>
      </c>
      <c r="Q117" s="5">
        <v>0</v>
      </c>
      <c r="R117" s="16">
        <v>0</v>
      </c>
      <c r="S117" s="5"/>
      <c r="T117" s="16">
        <v>150</v>
      </c>
      <c r="U117" s="5"/>
      <c r="V117" s="16">
        <v>150</v>
      </c>
    </row>
    <row r="118" spans="1:22" x14ac:dyDescent="0.25">
      <c r="A118" s="98"/>
      <c r="B118" s="1">
        <v>7550.4</v>
      </c>
      <c r="C118" s="1" t="s">
        <v>149</v>
      </c>
      <c r="D118" s="2">
        <v>1200</v>
      </c>
      <c r="E118" s="2">
        <v>175</v>
      </c>
      <c r="F118" s="16">
        <v>1200</v>
      </c>
      <c r="G118" s="2">
        <v>767</v>
      </c>
      <c r="H118" s="16">
        <v>2200</v>
      </c>
      <c r="I118" s="2">
        <v>1028</v>
      </c>
      <c r="J118" s="16">
        <v>2200</v>
      </c>
      <c r="K118" s="5">
        <v>135</v>
      </c>
      <c r="L118" s="16">
        <v>2200</v>
      </c>
      <c r="M118" s="5">
        <v>-119</v>
      </c>
      <c r="N118" s="16">
        <v>2200</v>
      </c>
      <c r="O118" s="5">
        <v>554</v>
      </c>
      <c r="P118" s="16">
        <v>4000</v>
      </c>
      <c r="Q118" s="5">
        <v>596</v>
      </c>
      <c r="R118" s="16">
        <v>3966</v>
      </c>
      <c r="S118" s="5">
        <v>493</v>
      </c>
      <c r="T118" s="16">
        <v>4000</v>
      </c>
      <c r="U118" s="5">
        <v>582</v>
      </c>
      <c r="V118" s="16">
        <v>4000</v>
      </c>
    </row>
    <row r="119" spans="1:22" ht="15.75" thickBot="1" x14ac:dyDescent="0.3">
      <c r="A119" s="99"/>
      <c r="B119" s="1">
        <v>7989.4</v>
      </c>
      <c r="C119" s="1" t="s">
        <v>150</v>
      </c>
      <c r="D119" s="2">
        <v>250</v>
      </c>
      <c r="E119" s="2">
        <v>241</v>
      </c>
      <c r="F119" s="16">
        <v>750</v>
      </c>
      <c r="G119" s="2">
        <v>0</v>
      </c>
      <c r="H119" s="16">
        <v>750</v>
      </c>
      <c r="I119" s="2">
        <v>0</v>
      </c>
      <c r="J119" s="16">
        <v>750</v>
      </c>
      <c r="K119" s="5">
        <v>507</v>
      </c>
      <c r="L119" s="16">
        <v>1300</v>
      </c>
      <c r="M119" s="5">
        <v>-137.88</v>
      </c>
      <c r="N119" s="16">
        <v>1300</v>
      </c>
      <c r="O119" s="5">
        <v>921</v>
      </c>
      <c r="P119" s="16">
        <v>1300</v>
      </c>
      <c r="Q119" s="5">
        <v>558</v>
      </c>
      <c r="R119" s="16">
        <v>1500</v>
      </c>
      <c r="S119" s="5">
        <v>368</v>
      </c>
      <c r="T119" s="16">
        <v>1500</v>
      </c>
      <c r="U119" s="5">
        <v>368</v>
      </c>
      <c r="V119" s="16">
        <v>1500</v>
      </c>
    </row>
    <row r="120" spans="1:22" x14ac:dyDescent="0.25">
      <c r="A120" s="97" t="s">
        <v>151</v>
      </c>
      <c r="B120" s="1">
        <v>9010.7999999999993</v>
      </c>
      <c r="C120" s="1" t="s">
        <v>152</v>
      </c>
      <c r="D120" s="2">
        <v>18480</v>
      </c>
      <c r="E120" s="2">
        <v>151</v>
      </c>
      <c r="F120" s="16">
        <v>11144</v>
      </c>
      <c r="G120" s="2">
        <v>10765</v>
      </c>
      <c r="H120" s="16">
        <v>11872</v>
      </c>
      <c r="I120" s="2">
        <v>15868</v>
      </c>
      <c r="J120" s="16">
        <v>16146</v>
      </c>
      <c r="K120" s="5">
        <v>16852</v>
      </c>
      <c r="L120" s="16">
        <v>15091</v>
      </c>
      <c r="M120" s="5">
        <v>13810</v>
      </c>
      <c r="N120" s="16">
        <v>13100</v>
      </c>
      <c r="O120" s="5">
        <v>13100</v>
      </c>
      <c r="P120" s="16">
        <v>19157</v>
      </c>
      <c r="Q120" s="5">
        <v>15942</v>
      </c>
      <c r="R120" s="16">
        <v>41385</v>
      </c>
      <c r="S120" s="5">
        <v>41385</v>
      </c>
      <c r="T120" s="16">
        <v>26448</v>
      </c>
      <c r="U120" s="5">
        <v>19763</v>
      </c>
      <c r="V120" s="16">
        <v>19021</v>
      </c>
    </row>
    <row r="121" spans="1:22" x14ac:dyDescent="0.25">
      <c r="A121" s="98"/>
      <c r="B121" s="1">
        <v>9015.7999999999993</v>
      </c>
      <c r="C121" s="1" t="s">
        <v>153</v>
      </c>
      <c r="D121" s="2">
        <v>15938</v>
      </c>
      <c r="E121" s="2">
        <v>16475</v>
      </c>
      <c r="F121" s="16">
        <v>15624</v>
      </c>
      <c r="G121" s="2">
        <v>9995</v>
      </c>
      <c r="H121" s="16">
        <v>10883</v>
      </c>
      <c r="I121" s="2">
        <v>10465</v>
      </c>
      <c r="J121" s="16">
        <v>12235</v>
      </c>
      <c r="K121" s="5">
        <v>7916</v>
      </c>
      <c r="L121" s="16">
        <v>9977</v>
      </c>
      <c r="M121" s="5">
        <v>7498</v>
      </c>
      <c r="N121" s="16">
        <v>8500</v>
      </c>
      <c r="O121" s="5">
        <v>5011</v>
      </c>
      <c r="P121" s="16">
        <v>6405</v>
      </c>
      <c r="Q121" s="5">
        <v>1672</v>
      </c>
      <c r="R121" s="16">
        <v>2493</v>
      </c>
      <c r="S121" s="5">
        <v>2493</v>
      </c>
      <c r="T121" s="16">
        <v>3301</v>
      </c>
      <c r="U121" s="5">
        <v>2615</v>
      </c>
      <c r="V121" s="16">
        <v>3577</v>
      </c>
    </row>
    <row r="122" spans="1:22" x14ac:dyDescent="0.25">
      <c r="A122" s="98"/>
      <c r="B122" s="1">
        <v>9030.7999999999993</v>
      </c>
      <c r="C122" s="1" t="s">
        <v>154</v>
      </c>
      <c r="D122" s="2">
        <v>13652</v>
      </c>
      <c r="E122" s="2">
        <v>17095</v>
      </c>
      <c r="F122" s="16">
        <f>SUM(F52+F54+F59+F64+F65+F69+F78+F83+F89+F97+F99+F102+F106+F107+F108+F109+F90+F92)*0.062</f>
        <v>14708.57</v>
      </c>
      <c r="G122" s="2">
        <v>15031</v>
      </c>
      <c r="H122" s="16">
        <f>SUM(H52+H54+H59+H64+H65+H69+H78+H83+H89+H97+H99+H102+H106+H107+H108+H109+H90+H92)*0.062</f>
        <v>16469.184000000001</v>
      </c>
      <c r="I122" s="2">
        <v>10998</v>
      </c>
      <c r="J122" s="16">
        <f>SUM(J52+J54+J59+J64+J65+J69+J78+J83+J89+J97+J99+J102+J106+J107+J108+J109+J90+J92)*0.062</f>
        <v>17119.315999999999</v>
      </c>
      <c r="K122" s="5">
        <v>14953</v>
      </c>
      <c r="L122" s="16">
        <f>SUM(L52+L54+L59+L64+L65+L69+L78+L83+L89+L97+L99+L102+L106+L107+L108+L109+L90+L92)*0.062</f>
        <v>17277.973999999998</v>
      </c>
      <c r="M122" s="5">
        <v>18210</v>
      </c>
      <c r="N122" s="16">
        <f>SUM(N52+N54+N59+N64+N65+N69+N78+N83+N89+N97+N99+N102+N106+N107+N108+N109+N90+N92)*0.062</f>
        <v>17543.954000000002</v>
      </c>
      <c r="O122" s="5">
        <v>16437</v>
      </c>
      <c r="P122" s="16">
        <f>SUM(P52+P54+P59+P64+P65+P69+P78+P83+P89+P97+P99+P102+P106+P107+P108+P109+P90+P92)*0.062</f>
        <v>16437.687999999998</v>
      </c>
      <c r="Q122" s="5">
        <v>17510</v>
      </c>
      <c r="R122" s="16">
        <f>SUM(R52+R54+R59+R64+R65+R69+R78+R83+R89+R97+R99+R102+R106+R107+R108+R109+R90+R92)*0.062</f>
        <v>17912.916000000001</v>
      </c>
      <c r="S122" s="5">
        <v>14270</v>
      </c>
      <c r="T122" s="16">
        <f>SUM(T52+T54+T59+T64+T65+T69+T78+T83+T89+T97+T99+T102+T106+T107+T108+T109+T90+T92)*0.062</f>
        <v>18319.946</v>
      </c>
      <c r="U122" s="5">
        <v>13545</v>
      </c>
      <c r="V122" s="16">
        <f>SUM(V52+V54+V59+V64+V65+V69+V78+V83+V89+V97+V99+V102+V106+V107+V108+V109+V90+V92)*0.0765</f>
        <v>23082.268499999998</v>
      </c>
    </row>
    <row r="123" spans="1:22" x14ac:dyDescent="0.25">
      <c r="A123" s="98"/>
      <c r="B123" s="1">
        <v>9035.7999999999993</v>
      </c>
      <c r="C123" s="1" t="s">
        <v>155</v>
      </c>
      <c r="D123" s="2">
        <v>3193</v>
      </c>
      <c r="E123" s="2">
        <v>0</v>
      </c>
      <c r="F123" s="16">
        <f>SUM(F52+F54+F59+F64+F65+F78+F83+F89+F97+F99+F102+F106+F107+F108+F109+F69+F90+F92)*0.0145</f>
        <v>3439.9075000000003</v>
      </c>
      <c r="G123" s="2">
        <v>2055</v>
      </c>
      <c r="H123" s="16">
        <f>SUM(H52+H54+H59+H64+H65+H78+H83+H89+H97+H99+H102+H106+H107+H108+H109+H69+H90+H92)*0.0145</f>
        <v>3851.6640000000002</v>
      </c>
      <c r="I123" s="2">
        <v>2580</v>
      </c>
      <c r="J123" s="16">
        <f>SUM(J52+J54+J59+J64+J65+J78+J83+J89+J97+J99+J102+J106+J107+J108+J109+J69+J90+J92)*0.0145</f>
        <v>4003.7110000000002</v>
      </c>
      <c r="K123" s="5">
        <v>3652</v>
      </c>
      <c r="L123" s="16">
        <f>SUM(L52+L54+L59+L64+L65+L78+L83+L89+L97+L99+L102+L106+L107+L108+L109+L69+L90+L92)*0.0145</f>
        <v>4040.8165000000004</v>
      </c>
      <c r="M123" s="5">
        <v>0</v>
      </c>
      <c r="N123" s="16">
        <f>SUM(N52+N54+N59+N64+N65+N78+N83+N89+N97+N99+N102+N106+N107+N108+N109+N69+N90+N92)*0.0145</f>
        <v>4103.0214999999998</v>
      </c>
      <c r="O123" s="5">
        <v>0</v>
      </c>
      <c r="P123" s="16">
        <f>SUM(P52+P54+P59+P64+P65+P78+P83+P89+P97+P99+P102+P106+P107+P108+P109+P69+P90+P92)*0.0145</f>
        <v>3844.2980000000002</v>
      </c>
      <c r="Q123" s="5">
        <v>0</v>
      </c>
      <c r="R123" s="16">
        <f>SUM(R52+R54+R59+R64+R65+R78+R83+R89+R97+R99+R102+R106+R107+R108+R109+R69+R90+R92)*0.0145</f>
        <v>4189.3110000000006</v>
      </c>
      <c r="S123" s="5">
        <v>4520</v>
      </c>
      <c r="T123" s="16">
        <f>SUM(T52+T54+T59+T64+T65+T78+T83+T89+T97+T99+T102+T106+T107+T108+T109+T69+T90+T92)*0.0145</f>
        <v>4284.5034999999998</v>
      </c>
      <c r="U123" s="5"/>
      <c r="V123" s="16"/>
    </row>
    <row r="124" spans="1:22" x14ac:dyDescent="0.25">
      <c r="A124" s="98"/>
      <c r="B124" s="1">
        <v>9040.7999999999993</v>
      </c>
      <c r="C124" s="1" t="s">
        <v>156</v>
      </c>
      <c r="D124" s="2">
        <v>8600</v>
      </c>
      <c r="E124" s="2">
        <v>8435</v>
      </c>
      <c r="F124" s="16">
        <v>8600</v>
      </c>
      <c r="G124" s="2">
        <v>8180</v>
      </c>
      <c r="H124" s="16">
        <v>8600</v>
      </c>
      <c r="I124" s="2">
        <v>7362</v>
      </c>
      <c r="J124" s="16">
        <v>8600</v>
      </c>
      <c r="K124" s="5">
        <v>5721</v>
      </c>
      <c r="L124" s="16">
        <v>8600</v>
      </c>
      <c r="M124" s="5">
        <v>4414</v>
      </c>
      <c r="N124" s="16">
        <v>7000</v>
      </c>
      <c r="O124" s="5">
        <v>4414</v>
      </c>
      <c r="P124" s="16">
        <v>7000</v>
      </c>
      <c r="Q124" s="5">
        <v>4414</v>
      </c>
      <c r="R124" s="16">
        <v>5000</v>
      </c>
      <c r="S124" s="5">
        <v>4414</v>
      </c>
      <c r="T124" s="16">
        <v>5000</v>
      </c>
      <c r="U124" s="5">
        <v>3366</v>
      </c>
      <c r="V124" s="16">
        <v>5000</v>
      </c>
    </row>
    <row r="125" spans="1:22" x14ac:dyDescent="0.25">
      <c r="A125" s="98"/>
      <c r="B125" s="1">
        <v>9050.7999999999993</v>
      </c>
      <c r="C125" s="1" t="s">
        <v>157</v>
      </c>
      <c r="D125" s="2"/>
      <c r="E125" s="2"/>
      <c r="F125" s="16"/>
      <c r="G125" s="2"/>
      <c r="H125" s="16"/>
      <c r="I125" s="2"/>
      <c r="J125" s="16">
        <v>0</v>
      </c>
      <c r="K125" s="5">
        <v>2506</v>
      </c>
      <c r="L125" s="16">
        <v>500</v>
      </c>
      <c r="M125" s="5">
        <v>-2506</v>
      </c>
      <c r="N125" s="16">
        <v>500</v>
      </c>
      <c r="O125" s="5">
        <v>945</v>
      </c>
      <c r="P125" s="16">
        <v>500</v>
      </c>
      <c r="Q125" s="5">
        <v>0</v>
      </c>
      <c r="R125" s="16">
        <v>0</v>
      </c>
      <c r="S125" s="5"/>
      <c r="T125" s="16"/>
      <c r="U125" s="5"/>
      <c r="V125" s="16"/>
    </row>
    <row r="126" spans="1:22" ht="15.75" thickBot="1" x14ac:dyDescent="0.3">
      <c r="A126" s="99"/>
      <c r="B126" s="1">
        <v>9060.7999999999993</v>
      </c>
      <c r="C126" s="1" t="s">
        <v>158</v>
      </c>
      <c r="D126" s="2">
        <f>8042+5500</f>
        <v>13542</v>
      </c>
      <c r="E126" s="2">
        <v>8103</v>
      </c>
      <c r="F126" s="16">
        <v>12000</v>
      </c>
      <c r="G126" s="2">
        <v>8940</v>
      </c>
      <c r="H126" s="16">
        <v>10000</v>
      </c>
      <c r="I126" s="2">
        <v>5456</v>
      </c>
      <c r="J126" s="16">
        <v>10000</v>
      </c>
      <c r="K126" s="5">
        <v>8933</v>
      </c>
      <c r="L126" s="16">
        <v>15600</v>
      </c>
      <c r="M126" s="5">
        <v>12277</v>
      </c>
      <c r="N126" s="16">
        <v>14000</v>
      </c>
      <c r="O126" s="5">
        <v>13257</v>
      </c>
      <c r="P126" s="16">
        <v>17000</v>
      </c>
      <c r="Q126" s="5">
        <v>15317</v>
      </c>
      <c r="R126" s="16">
        <v>17148</v>
      </c>
      <c r="S126" s="5">
        <v>17148</v>
      </c>
      <c r="T126" s="16">
        <v>20000</v>
      </c>
      <c r="U126" s="5">
        <v>12040</v>
      </c>
      <c r="V126" s="16">
        <v>31190</v>
      </c>
    </row>
    <row r="127" spans="1:22" x14ac:dyDescent="0.25">
      <c r="A127" s="97" t="s">
        <v>159</v>
      </c>
      <c r="B127" s="1">
        <v>9730.6</v>
      </c>
      <c r="C127" s="1" t="s">
        <v>160</v>
      </c>
      <c r="D127" s="2">
        <v>0</v>
      </c>
      <c r="E127" s="2"/>
      <c r="F127" s="16">
        <v>0</v>
      </c>
      <c r="G127" s="2"/>
      <c r="H127" s="16">
        <v>0</v>
      </c>
      <c r="I127" s="2"/>
      <c r="J127" s="16">
        <v>0</v>
      </c>
      <c r="K127" s="5"/>
      <c r="L127" s="16">
        <v>0</v>
      </c>
      <c r="M127" s="5"/>
      <c r="N127" s="16">
        <v>0</v>
      </c>
      <c r="O127" s="5"/>
      <c r="P127" s="16">
        <v>0</v>
      </c>
      <c r="Q127" s="5"/>
      <c r="R127" s="16">
        <v>0</v>
      </c>
      <c r="S127" s="5"/>
      <c r="T127" s="16"/>
      <c r="U127" s="5"/>
      <c r="V127" s="16"/>
    </row>
    <row r="128" spans="1:22" ht="15.75" thickBot="1" x14ac:dyDescent="0.3">
      <c r="A128" s="99"/>
      <c r="B128" s="1">
        <v>9901.9</v>
      </c>
      <c r="C128" s="1" t="s">
        <v>68</v>
      </c>
      <c r="D128" s="2">
        <v>0</v>
      </c>
      <c r="E128" s="2"/>
      <c r="F128" s="16">
        <v>0</v>
      </c>
      <c r="G128" s="2"/>
      <c r="H128" s="16">
        <v>0</v>
      </c>
      <c r="I128" s="2"/>
      <c r="J128" s="16">
        <v>0</v>
      </c>
      <c r="K128" s="5"/>
      <c r="L128" s="16">
        <v>0</v>
      </c>
      <c r="M128" s="5"/>
      <c r="N128" s="16">
        <v>0</v>
      </c>
      <c r="O128" s="5">
        <v>56078.5</v>
      </c>
      <c r="P128" s="16">
        <v>0</v>
      </c>
      <c r="Q128" s="5">
        <v>0</v>
      </c>
      <c r="R128" s="16">
        <v>0</v>
      </c>
      <c r="S128" s="5"/>
      <c r="T128" s="16"/>
      <c r="U128" s="5"/>
      <c r="V128" s="16"/>
    </row>
    <row r="129" spans="1:22" ht="15.75" thickBot="1" x14ac:dyDescent="0.3">
      <c r="A129" s="8" t="s">
        <v>61</v>
      </c>
      <c r="B129" s="1">
        <v>9950.9</v>
      </c>
      <c r="C129" s="1" t="s">
        <v>161</v>
      </c>
      <c r="D129" s="2"/>
      <c r="E129" s="2"/>
      <c r="F129" s="16"/>
      <c r="G129" s="2"/>
      <c r="H129" s="16"/>
      <c r="I129" s="2"/>
      <c r="J129" s="16"/>
      <c r="K129" s="5">
        <v>12000</v>
      </c>
      <c r="L129" s="16">
        <v>0</v>
      </c>
      <c r="M129" s="5"/>
      <c r="N129" s="16"/>
      <c r="O129" s="5"/>
      <c r="P129" s="16">
        <v>0</v>
      </c>
      <c r="Q129" s="5"/>
      <c r="R129" s="16">
        <v>8500</v>
      </c>
      <c r="S129" s="5">
        <v>17750</v>
      </c>
      <c r="T129" s="16"/>
      <c r="U129" s="5"/>
      <c r="V129" s="16"/>
    </row>
    <row r="130" spans="1:22" ht="15.75" thickBot="1" x14ac:dyDescent="0.3">
      <c r="D130" s="4"/>
      <c r="E130" s="4"/>
      <c r="F130" s="15">
        <f t="shared" ref="F130:T130" si="41">SUM(F52:F129)</f>
        <v>697543.47749999992</v>
      </c>
      <c r="G130" s="15">
        <f t="shared" si="41"/>
        <v>554275.67000000004</v>
      </c>
      <c r="H130" s="15">
        <f t="shared" si="41"/>
        <v>1054854.848</v>
      </c>
      <c r="I130" s="15">
        <f t="shared" si="41"/>
        <v>561919</v>
      </c>
      <c r="J130" s="15">
        <f t="shared" si="41"/>
        <v>1056687.027</v>
      </c>
      <c r="K130" s="15">
        <f t="shared" si="41"/>
        <v>861574</v>
      </c>
      <c r="L130" s="15">
        <f t="shared" si="41"/>
        <v>749343.7905</v>
      </c>
      <c r="M130" s="15">
        <f t="shared" si="41"/>
        <v>633568.12</v>
      </c>
      <c r="N130" s="15">
        <f t="shared" si="41"/>
        <v>730066.97550000006</v>
      </c>
      <c r="O130" s="15">
        <f t="shared" si="41"/>
        <v>629809.5</v>
      </c>
      <c r="P130" s="15">
        <f t="shared" si="41"/>
        <v>796699.98599999992</v>
      </c>
      <c r="Q130" s="15">
        <f t="shared" si="41"/>
        <v>672257</v>
      </c>
      <c r="R130" s="15">
        <f t="shared" si="41"/>
        <v>814346.22699999996</v>
      </c>
      <c r="S130" s="15">
        <f t="shared" si="41"/>
        <v>728093</v>
      </c>
      <c r="T130" s="15">
        <f t="shared" si="41"/>
        <v>791608.44949999999</v>
      </c>
      <c r="U130" s="15">
        <f t="shared" ref="U130:V130" si="42">SUM(U52:U129)</f>
        <v>578376</v>
      </c>
      <c r="V130" s="15">
        <f t="shared" si="42"/>
        <v>823699.26850000001</v>
      </c>
    </row>
    <row r="131" spans="1:22" ht="30" customHeight="1" x14ac:dyDescent="0.25">
      <c r="A131" s="9" t="s">
        <v>162</v>
      </c>
      <c r="B131" s="10"/>
      <c r="C131" s="10"/>
      <c r="D131" s="22" t="s">
        <v>22</v>
      </c>
      <c r="E131" s="1" t="s">
        <v>23</v>
      </c>
      <c r="F131" s="16" t="s">
        <v>24</v>
      </c>
      <c r="G131" s="23" t="s">
        <v>25</v>
      </c>
      <c r="H131" s="16" t="s">
        <v>28</v>
      </c>
      <c r="I131" s="23" t="s">
        <v>29</v>
      </c>
      <c r="J131" s="27" t="s">
        <v>30</v>
      </c>
      <c r="K131" s="66" t="s">
        <v>210</v>
      </c>
      <c r="L131" s="27" t="s">
        <v>31</v>
      </c>
      <c r="M131" s="66" t="s">
        <v>213</v>
      </c>
      <c r="N131" s="27" t="s">
        <v>209</v>
      </c>
      <c r="O131" s="69" t="s">
        <v>214</v>
      </c>
      <c r="P131" s="27" t="s">
        <v>215</v>
      </c>
      <c r="Q131" s="69" t="s">
        <v>226</v>
      </c>
      <c r="R131" s="27" t="s">
        <v>218</v>
      </c>
      <c r="S131" s="69" t="s">
        <v>240</v>
      </c>
      <c r="T131" s="27" t="s">
        <v>228</v>
      </c>
      <c r="U131" s="69" t="s">
        <v>232</v>
      </c>
      <c r="V131" s="27" t="s">
        <v>233</v>
      </c>
    </row>
    <row r="132" spans="1:22" x14ac:dyDescent="0.25">
      <c r="A132" s="1" t="s">
        <v>76</v>
      </c>
      <c r="B132" s="1"/>
      <c r="C132" s="1" t="s">
        <v>76</v>
      </c>
      <c r="D132" s="11">
        <f t="shared" ref="D132:T132" si="43">SUM(D52:D58)</f>
        <v>41750</v>
      </c>
      <c r="E132" s="11">
        <f t="shared" si="43"/>
        <v>24034</v>
      </c>
      <c r="F132" s="2">
        <f t="shared" si="43"/>
        <v>45500</v>
      </c>
      <c r="G132" s="2">
        <f t="shared" si="43"/>
        <v>31126</v>
      </c>
      <c r="H132" s="16">
        <f t="shared" si="43"/>
        <v>47000</v>
      </c>
      <c r="I132" s="2">
        <f t="shared" si="43"/>
        <v>26936</v>
      </c>
      <c r="J132" s="16">
        <f t="shared" si="43"/>
        <v>47000</v>
      </c>
      <c r="K132" s="5">
        <f t="shared" si="43"/>
        <v>33565</v>
      </c>
      <c r="L132" s="16">
        <f t="shared" si="43"/>
        <v>47000</v>
      </c>
      <c r="M132" s="5">
        <f t="shared" si="43"/>
        <v>28295</v>
      </c>
      <c r="N132" s="16">
        <f t="shared" si="43"/>
        <v>45000</v>
      </c>
      <c r="O132" s="5">
        <f t="shared" si="43"/>
        <v>27945</v>
      </c>
      <c r="P132" s="16">
        <f t="shared" si="43"/>
        <v>43000</v>
      </c>
      <c r="Q132" s="5">
        <f t="shared" si="43"/>
        <v>28779</v>
      </c>
      <c r="R132" s="16">
        <f t="shared" si="43"/>
        <v>34500</v>
      </c>
      <c r="S132" s="5">
        <f t="shared" si="43"/>
        <v>28279</v>
      </c>
      <c r="T132" s="16">
        <f t="shared" si="43"/>
        <v>43000</v>
      </c>
      <c r="U132" s="5">
        <f t="shared" ref="U132:V132" si="44">SUM(U52:U58)</f>
        <v>19275</v>
      </c>
      <c r="V132" s="16">
        <f t="shared" si="44"/>
        <v>48500</v>
      </c>
    </row>
    <row r="133" spans="1:22" x14ac:dyDescent="0.25">
      <c r="A133" s="1" t="s">
        <v>163</v>
      </c>
      <c r="B133" s="1"/>
      <c r="C133" s="1" t="s">
        <v>163</v>
      </c>
      <c r="D133" s="2">
        <f t="shared" ref="D133:T133" si="45">SUM(D59:D70)</f>
        <v>46839</v>
      </c>
      <c r="E133" s="2">
        <f t="shared" si="45"/>
        <v>36867</v>
      </c>
      <c r="F133" s="2">
        <f t="shared" si="45"/>
        <v>53832</v>
      </c>
      <c r="G133" s="2">
        <f t="shared" si="45"/>
        <v>37459.160000000003</v>
      </c>
      <c r="H133" s="16">
        <f t="shared" si="45"/>
        <v>70850</v>
      </c>
      <c r="I133" s="2">
        <f t="shared" si="45"/>
        <v>61454</v>
      </c>
      <c r="J133" s="16">
        <f t="shared" si="45"/>
        <v>68331</v>
      </c>
      <c r="K133" s="5">
        <f t="shared" si="45"/>
        <v>57424</v>
      </c>
      <c r="L133" s="16">
        <f t="shared" si="45"/>
        <v>55336</v>
      </c>
      <c r="M133" s="5">
        <f t="shared" si="45"/>
        <v>61225</v>
      </c>
      <c r="N133" s="16">
        <f t="shared" si="45"/>
        <v>55836</v>
      </c>
      <c r="O133" s="5">
        <f t="shared" si="45"/>
        <v>37542</v>
      </c>
      <c r="P133" s="16">
        <f t="shared" si="45"/>
        <v>54942</v>
      </c>
      <c r="Q133" s="5">
        <f t="shared" si="45"/>
        <v>44749</v>
      </c>
      <c r="R133" s="16">
        <f t="shared" si="45"/>
        <v>50920</v>
      </c>
      <c r="S133" s="5">
        <f t="shared" si="45"/>
        <v>44731</v>
      </c>
      <c r="T133" s="16">
        <f t="shared" si="45"/>
        <v>61568</v>
      </c>
      <c r="U133" s="5">
        <f t="shared" ref="U133:V133" si="46">SUM(U59:U70)</f>
        <v>35204</v>
      </c>
      <c r="V133" s="16">
        <f t="shared" si="46"/>
        <v>68454</v>
      </c>
    </row>
    <row r="134" spans="1:22" x14ac:dyDescent="0.25">
      <c r="A134" s="1" t="s">
        <v>97</v>
      </c>
      <c r="B134" s="1"/>
      <c r="C134" s="1" t="s">
        <v>97</v>
      </c>
      <c r="D134" s="2">
        <f t="shared" ref="D134:T134" si="47">SUM(D71:D76)</f>
        <v>92600</v>
      </c>
      <c r="E134" s="2">
        <f t="shared" si="47"/>
        <v>62580</v>
      </c>
      <c r="F134" s="2">
        <f t="shared" si="47"/>
        <v>97600</v>
      </c>
      <c r="G134" s="2">
        <f t="shared" si="47"/>
        <v>70294.510000000009</v>
      </c>
      <c r="H134" s="16">
        <f t="shared" si="47"/>
        <v>118500</v>
      </c>
      <c r="I134" s="2">
        <f t="shared" si="47"/>
        <v>93550</v>
      </c>
      <c r="J134" s="16">
        <f t="shared" si="47"/>
        <v>71500</v>
      </c>
      <c r="K134" s="5">
        <f t="shared" si="47"/>
        <v>65681</v>
      </c>
      <c r="L134" s="16">
        <f t="shared" si="47"/>
        <v>64500</v>
      </c>
      <c r="M134" s="5">
        <f t="shared" si="47"/>
        <v>65928</v>
      </c>
      <c r="N134" s="16">
        <f t="shared" si="47"/>
        <v>70500</v>
      </c>
      <c r="O134" s="5">
        <f t="shared" si="47"/>
        <v>68702</v>
      </c>
      <c r="P134" s="16">
        <f t="shared" si="47"/>
        <v>74500</v>
      </c>
      <c r="Q134" s="5">
        <f t="shared" si="47"/>
        <v>70244</v>
      </c>
      <c r="R134" s="16">
        <f t="shared" si="47"/>
        <v>85967</v>
      </c>
      <c r="S134" s="5">
        <f t="shared" si="47"/>
        <v>82865</v>
      </c>
      <c r="T134" s="16">
        <f t="shared" si="47"/>
        <v>81000</v>
      </c>
      <c r="U134" s="5">
        <f t="shared" ref="U134:V134" si="48">SUM(U71:U76)</f>
        <v>74603</v>
      </c>
      <c r="V134" s="16">
        <f t="shared" si="48"/>
        <v>90500</v>
      </c>
    </row>
    <row r="135" spans="1:22" x14ac:dyDescent="0.25">
      <c r="A135" s="1" t="s">
        <v>104</v>
      </c>
      <c r="B135" s="1"/>
      <c r="C135" s="1" t="s">
        <v>104</v>
      </c>
      <c r="D135" s="2">
        <f t="shared" ref="D135:T135" si="49">SUM(D77:D88)</f>
        <v>270441</v>
      </c>
      <c r="E135" s="2">
        <f t="shared" si="49"/>
        <v>218805</v>
      </c>
      <c r="F135" s="2">
        <f t="shared" si="49"/>
        <v>229735</v>
      </c>
      <c r="G135" s="2">
        <f t="shared" si="49"/>
        <v>180283</v>
      </c>
      <c r="H135" s="16">
        <f t="shared" si="49"/>
        <v>535410</v>
      </c>
      <c r="I135" s="2">
        <f t="shared" si="49"/>
        <v>194627</v>
      </c>
      <c r="J135" s="16">
        <f t="shared" si="49"/>
        <v>538252</v>
      </c>
      <c r="K135" s="5">
        <f t="shared" si="49"/>
        <v>428672</v>
      </c>
      <c r="L135" s="16">
        <f t="shared" si="49"/>
        <v>273251</v>
      </c>
      <c r="M135" s="5">
        <f t="shared" si="49"/>
        <v>213798</v>
      </c>
      <c r="N135" s="16">
        <f t="shared" si="49"/>
        <v>265635</v>
      </c>
      <c r="O135" s="5">
        <f t="shared" si="49"/>
        <v>212848</v>
      </c>
      <c r="P135" s="16">
        <f t="shared" si="49"/>
        <v>285000</v>
      </c>
      <c r="Q135" s="5">
        <f t="shared" si="49"/>
        <v>238326</v>
      </c>
      <c r="R135" s="16">
        <f t="shared" si="49"/>
        <v>287310</v>
      </c>
      <c r="S135" s="5">
        <f t="shared" si="49"/>
        <v>268732</v>
      </c>
      <c r="T135" s="16">
        <f t="shared" si="49"/>
        <v>284000</v>
      </c>
      <c r="U135" s="5">
        <f t="shared" ref="U135:V135" si="50">SUM(U77:U88)</f>
        <v>196705</v>
      </c>
      <c r="V135" s="16">
        <f t="shared" si="50"/>
        <v>285000</v>
      </c>
    </row>
    <row r="136" spans="1:22" x14ac:dyDescent="0.25">
      <c r="A136" s="1" t="s">
        <v>117</v>
      </c>
      <c r="B136" s="1"/>
      <c r="C136" s="1" t="s">
        <v>117</v>
      </c>
      <c r="D136" s="2">
        <f t="shared" ref="D136:I136" si="51">SUM(D89:D97)</f>
        <v>127075</v>
      </c>
      <c r="E136" s="2">
        <f t="shared" si="51"/>
        <v>121982</v>
      </c>
      <c r="F136" s="2">
        <f t="shared" si="51"/>
        <v>131110</v>
      </c>
      <c r="G136" s="2">
        <f t="shared" si="51"/>
        <v>123595</v>
      </c>
      <c r="H136" s="16">
        <f t="shared" si="51"/>
        <v>142875</v>
      </c>
      <c r="I136" s="2">
        <f t="shared" si="51"/>
        <v>81078</v>
      </c>
      <c r="J136" s="16">
        <f t="shared" ref="J136:T136" si="52">SUM(J89:J98)</f>
        <v>164809</v>
      </c>
      <c r="K136" s="5">
        <f t="shared" si="52"/>
        <v>122122</v>
      </c>
      <c r="L136" s="16">
        <f t="shared" si="52"/>
        <v>144043</v>
      </c>
      <c r="M136" s="5">
        <f t="shared" si="52"/>
        <v>122278</v>
      </c>
      <c r="N136" s="16">
        <f t="shared" si="52"/>
        <v>145043</v>
      </c>
      <c r="O136" s="5">
        <f t="shared" si="52"/>
        <v>99859</v>
      </c>
      <c r="P136" s="16">
        <f t="shared" si="52"/>
        <v>130714</v>
      </c>
      <c r="Q136" s="5">
        <f t="shared" si="52"/>
        <v>100560</v>
      </c>
      <c r="R136" s="16">
        <f t="shared" si="52"/>
        <v>147755</v>
      </c>
      <c r="S136" s="5">
        <f t="shared" si="52"/>
        <v>106336</v>
      </c>
      <c r="T136" s="16">
        <f t="shared" si="52"/>
        <v>155428</v>
      </c>
      <c r="U136" s="5">
        <f t="shared" ref="U136:V136" si="53">SUM(U89:U98)</f>
        <v>142769</v>
      </c>
      <c r="V136" s="16">
        <f t="shared" si="53"/>
        <v>159125</v>
      </c>
    </row>
    <row r="137" spans="1:22" x14ac:dyDescent="0.25">
      <c r="A137" s="1" t="s">
        <v>127</v>
      </c>
      <c r="B137" s="1"/>
      <c r="C137" s="1" t="s">
        <v>127</v>
      </c>
      <c r="D137" s="2">
        <f t="shared" ref="D137:E137" si="54">SUM(D99:D105)</f>
        <v>17375</v>
      </c>
      <c r="E137" s="2">
        <f t="shared" si="54"/>
        <v>15527</v>
      </c>
      <c r="F137" s="2">
        <f t="shared" ref="F137:N137" si="55">SUM(F99:F105)</f>
        <v>21950</v>
      </c>
      <c r="G137" s="2">
        <f t="shared" si="55"/>
        <v>18330</v>
      </c>
      <c r="H137" s="16">
        <f t="shared" si="55"/>
        <v>30450</v>
      </c>
      <c r="I137" s="2">
        <f t="shared" si="55"/>
        <v>19321</v>
      </c>
      <c r="J137" s="16">
        <f t="shared" si="55"/>
        <v>31000</v>
      </c>
      <c r="K137" s="5">
        <f t="shared" si="55"/>
        <v>27700</v>
      </c>
      <c r="L137" s="16">
        <f t="shared" si="55"/>
        <v>31550</v>
      </c>
      <c r="M137" s="5">
        <f t="shared" si="55"/>
        <v>25344</v>
      </c>
      <c r="N137" s="16">
        <f t="shared" si="55"/>
        <v>32650</v>
      </c>
      <c r="O137" s="5">
        <f t="shared" ref="O137:P137" si="56">SUM(O99:O105)</f>
        <v>27818</v>
      </c>
      <c r="P137" s="16">
        <f t="shared" si="56"/>
        <v>33150</v>
      </c>
      <c r="Q137" s="5">
        <f t="shared" ref="Q137:R137" si="57">SUM(Q99:Q105)</f>
        <v>21823</v>
      </c>
      <c r="R137" s="16">
        <f t="shared" si="57"/>
        <v>33333</v>
      </c>
      <c r="S137" s="5">
        <f t="shared" ref="S137:T137" si="58">SUM(S99:S105)</f>
        <v>28510</v>
      </c>
      <c r="T137" s="16">
        <f t="shared" si="58"/>
        <v>30000</v>
      </c>
      <c r="U137" s="5">
        <f t="shared" ref="U137:V137" si="59">SUM(U99:U105)</f>
        <v>20466</v>
      </c>
      <c r="V137" s="16">
        <f t="shared" si="59"/>
        <v>35000</v>
      </c>
    </row>
    <row r="138" spans="1:22" x14ac:dyDescent="0.25">
      <c r="A138" s="1" t="s">
        <v>135</v>
      </c>
      <c r="B138" s="1"/>
      <c r="C138" s="1" t="s">
        <v>135</v>
      </c>
      <c r="D138" s="2">
        <f>SUM(D106:D111)</f>
        <v>34725</v>
      </c>
      <c r="E138" s="2">
        <f t="shared" ref="E138" si="60">SUM(E106:E111)</f>
        <v>33570</v>
      </c>
      <c r="F138" s="2">
        <f t="shared" ref="F138:N138" si="61">SUM(F106:F111)</f>
        <v>40500</v>
      </c>
      <c r="G138" s="2">
        <f t="shared" si="61"/>
        <v>35439</v>
      </c>
      <c r="H138" s="16">
        <f t="shared" si="61"/>
        <v>37644</v>
      </c>
      <c r="I138" s="2">
        <f t="shared" si="61"/>
        <v>27758</v>
      </c>
      <c r="J138" s="16">
        <f t="shared" si="61"/>
        <v>49891</v>
      </c>
      <c r="K138" s="5">
        <f t="shared" si="61"/>
        <v>42795</v>
      </c>
      <c r="L138" s="16">
        <f t="shared" si="61"/>
        <v>44727</v>
      </c>
      <c r="M138" s="5">
        <f t="shared" si="61"/>
        <v>45916</v>
      </c>
      <c r="N138" s="16">
        <f t="shared" si="61"/>
        <v>41306</v>
      </c>
      <c r="O138" s="5">
        <f t="shared" ref="O138:P138" si="62">SUM(O106:O111)</f>
        <v>37431</v>
      </c>
      <c r="P138" s="16">
        <f t="shared" si="62"/>
        <v>37821</v>
      </c>
      <c r="Q138" s="5">
        <f t="shared" ref="Q138:R138" si="63">SUM(Q106:Q111)</f>
        <v>55531</v>
      </c>
      <c r="R138" s="16">
        <f t="shared" si="63"/>
        <v>64583</v>
      </c>
      <c r="S138" s="5">
        <f t="shared" ref="S138:T138" si="64">SUM(S106:S111)</f>
        <v>59615</v>
      </c>
      <c r="T138" s="16">
        <f t="shared" si="64"/>
        <v>47759</v>
      </c>
      <c r="U138" s="5">
        <f t="shared" ref="U138:V138" si="65">SUM(U106:U111)</f>
        <v>32964</v>
      </c>
      <c r="V138" s="16">
        <f t="shared" si="65"/>
        <v>43900</v>
      </c>
    </row>
    <row r="139" spans="1:22" x14ac:dyDescent="0.25">
      <c r="A139" s="1" t="s">
        <v>142</v>
      </c>
      <c r="B139" s="1"/>
      <c r="C139" s="1" t="s">
        <v>142</v>
      </c>
      <c r="D139" s="2">
        <f t="shared" ref="D139:E139" si="66">SUM(D112:D119)</f>
        <v>7000</v>
      </c>
      <c r="E139" s="2">
        <f t="shared" si="66"/>
        <v>2513</v>
      </c>
      <c r="F139" s="2">
        <f t="shared" ref="F139:N139" si="67">SUM(F112:F119)</f>
        <v>11800</v>
      </c>
      <c r="G139" s="2">
        <f t="shared" si="67"/>
        <v>2783</v>
      </c>
      <c r="H139" s="16">
        <f t="shared" si="67"/>
        <v>10450</v>
      </c>
      <c r="I139" s="2">
        <f t="shared" si="67"/>
        <v>4466</v>
      </c>
      <c r="J139" s="16">
        <f t="shared" si="67"/>
        <v>17800</v>
      </c>
      <c r="K139" s="5">
        <f t="shared" si="67"/>
        <v>11082</v>
      </c>
      <c r="L139" s="16">
        <f t="shared" si="67"/>
        <v>17850</v>
      </c>
      <c r="M139" s="5">
        <f t="shared" si="67"/>
        <v>17081.12</v>
      </c>
      <c r="N139" s="16">
        <f t="shared" si="67"/>
        <v>9350</v>
      </c>
      <c r="O139" s="5">
        <f t="shared" ref="O139:P139" si="68">SUM(O112:O119)</f>
        <v>8422</v>
      </c>
      <c r="P139" s="16">
        <f t="shared" si="68"/>
        <v>67229</v>
      </c>
      <c r="Q139" s="5">
        <f t="shared" ref="Q139:R139" si="69">SUM(Q112:Q119)</f>
        <v>57390</v>
      </c>
      <c r="R139" s="16">
        <f t="shared" si="69"/>
        <v>13350</v>
      </c>
      <c r="S139" s="5">
        <f t="shared" ref="S139:T139" si="70">SUM(S112:S119)</f>
        <v>7045</v>
      </c>
      <c r="T139" s="16">
        <f t="shared" si="70"/>
        <v>11500</v>
      </c>
      <c r="U139" s="5">
        <f t="shared" ref="U139:V139" si="71">SUM(U112:U119)</f>
        <v>5061</v>
      </c>
      <c r="V139" s="16">
        <f t="shared" si="71"/>
        <v>11350</v>
      </c>
    </row>
    <row r="140" spans="1:22" x14ac:dyDescent="0.25">
      <c r="A140" s="1" t="s">
        <v>151</v>
      </c>
      <c r="B140" s="1"/>
      <c r="C140" s="1" t="s">
        <v>151</v>
      </c>
      <c r="D140" s="2">
        <f t="shared" ref="D140:E140" si="72">SUM(D120:D126)</f>
        <v>73405</v>
      </c>
      <c r="E140" s="2">
        <f t="shared" si="72"/>
        <v>50259</v>
      </c>
      <c r="F140" s="2">
        <f t="shared" ref="F140:N140" si="73">SUM(F120:F126)</f>
        <v>65516.477500000001</v>
      </c>
      <c r="G140" s="2">
        <f t="shared" si="73"/>
        <v>54966</v>
      </c>
      <c r="H140" s="16">
        <f t="shared" si="73"/>
        <v>61675.847999999998</v>
      </c>
      <c r="I140" s="2">
        <f t="shared" si="73"/>
        <v>52729</v>
      </c>
      <c r="J140" s="16">
        <f t="shared" si="73"/>
        <v>68104.027000000002</v>
      </c>
      <c r="K140" s="5">
        <f t="shared" si="73"/>
        <v>60533</v>
      </c>
      <c r="L140" s="16">
        <f t="shared" si="73"/>
        <v>71086.790500000003</v>
      </c>
      <c r="M140" s="5">
        <f t="shared" si="73"/>
        <v>53703</v>
      </c>
      <c r="N140" s="16">
        <f t="shared" si="73"/>
        <v>64746.9755</v>
      </c>
      <c r="O140" s="5">
        <f t="shared" ref="O140:P140" si="74">SUM(O120:O126)</f>
        <v>53164</v>
      </c>
      <c r="P140" s="16">
        <f t="shared" si="74"/>
        <v>70343.986000000004</v>
      </c>
      <c r="Q140" s="5">
        <f t="shared" ref="Q140:R140" si="75">SUM(Q120:Q126)</f>
        <v>54855</v>
      </c>
      <c r="R140" s="16">
        <f t="shared" si="75"/>
        <v>88128.226999999999</v>
      </c>
      <c r="S140" s="5">
        <f t="shared" ref="S140:T140" si="76">SUM(S120:S126)</f>
        <v>84230</v>
      </c>
      <c r="T140" s="16">
        <f t="shared" si="76"/>
        <v>77353.449499999988</v>
      </c>
      <c r="U140" s="5">
        <f t="shared" ref="U140:V140" si="77">SUM(U120:U126)</f>
        <v>51329</v>
      </c>
      <c r="V140" s="16">
        <f t="shared" si="77"/>
        <v>81870.268500000006</v>
      </c>
    </row>
    <row r="141" spans="1:22" x14ac:dyDescent="0.25">
      <c r="A141" s="1" t="s">
        <v>164</v>
      </c>
      <c r="B141" s="1"/>
      <c r="C141" s="1" t="s">
        <v>164</v>
      </c>
      <c r="D141" s="2">
        <f t="shared" ref="D141:E141" si="78">SUM(D127:D128)</f>
        <v>0</v>
      </c>
      <c r="E141" s="2">
        <f t="shared" si="78"/>
        <v>0</v>
      </c>
      <c r="F141" s="2">
        <f t="shared" ref="F141:N141" si="79">SUM(F127:F128)</f>
        <v>0</v>
      </c>
      <c r="G141" s="2">
        <f t="shared" si="79"/>
        <v>0</v>
      </c>
      <c r="H141" s="16">
        <f t="shared" si="79"/>
        <v>0</v>
      </c>
      <c r="I141" s="2">
        <f t="shared" si="79"/>
        <v>0</v>
      </c>
      <c r="J141" s="16">
        <f t="shared" si="79"/>
        <v>0</v>
      </c>
      <c r="K141" s="5">
        <f t="shared" si="79"/>
        <v>0</v>
      </c>
      <c r="L141" s="16">
        <f t="shared" si="79"/>
        <v>0</v>
      </c>
      <c r="M141" s="5">
        <f t="shared" si="79"/>
        <v>0</v>
      </c>
      <c r="N141" s="16">
        <f t="shared" si="79"/>
        <v>0</v>
      </c>
      <c r="O141" s="5">
        <f t="shared" ref="O141:P141" si="80">SUM(O127:O128)</f>
        <v>56078.5</v>
      </c>
      <c r="P141" s="16">
        <f t="shared" si="80"/>
        <v>0</v>
      </c>
      <c r="Q141" s="5">
        <f t="shared" ref="Q141:R141" si="81">SUM(Q127:Q128)</f>
        <v>0</v>
      </c>
      <c r="R141" s="16">
        <f t="shared" si="81"/>
        <v>0</v>
      </c>
      <c r="S141" s="5">
        <f t="shared" ref="S141:T141" si="82">SUM(S127:S128)</f>
        <v>0</v>
      </c>
      <c r="T141" s="16">
        <f t="shared" si="82"/>
        <v>0</v>
      </c>
      <c r="U141" s="5">
        <f t="shared" ref="U141:V141" si="83">SUM(U127:U128)</f>
        <v>0</v>
      </c>
      <c r="V141" s="16">
        <f t="shared" si="83"/>
        <v>0</v>
      </c>
    </row>
    <row r="142" spans="1:22" x14ac:dyDescent="0.25">
      <c r="A142" s="1" t="s">
        <v>61</v>
      </c>
      <c r="B142" s="1"/>
      <c r="C142" s="1" t="s">
        <v>61</v>
      </c>
      <c r="D142" s="2">
        <f t="shared" ref="D142:E142" si="84">SUM(D129)</f>
        <v>0</v>
      </c>
      <c r="E142" s="2">
        <f t="shared" si="84"/>
        <v>0</v>
      </c>
      <c r="F142" s="2">
        <f t="shared" ref="F142:G142" si="85">SUM(F129)</f>
        <v>0</v>
      </c>
      <c r="G142" s="2">
        <f t="shared" si="85"/>
        <v>0</v>
      </c>
      <c r="H142" s="16">
        <v>0</v>
      </c>
      <c r="I142" s="2">
        <f t="shared" ref="I142" si="86">SUM(I129)</f>
        <v>0</v>
      </c>
      <c r="J142" s="16">
        <v>0</v>
      </c>
      <c r="K142" s="5">
        <f t="shared" ref="K142" si="87">SUM(K129)</f>
        <v>12000</v>
      </c>
      <c r="L142" s="16">
        <v>0</v>
      </c>
      <c r="M142" s="5">
        <f t="shared" ref="M142:O142" si="88">SUM(M129)</f>
        <v>0</v>
      </c>
      <c r="N142" s="16">
        <v>0</v>
      </c>
      <c r="O142" s="5">
        <f t="shared" si="88"/>
        <v>0</v>
      </c>
      <c r="P142" s="16">
        <v>0</v>
      </c>
      <c r="Q142" s="5">
        <f t="shared" ref="Q142:S142" si="89">SUM(Q129)</f>
        <v>0</v>
      </c>
      <c r="R142" s="16">
        <v>0</v>
      </c>
      <c r="S142" s="5">
        <f t="shared" si="89"/>
        <v>17750</v>
      </c>
      <c r="T142" s="16">
        <v>0</v>
      </c>
      <c r="U142" s="5">
        <f t="shared" ref="U142" si="90">SUM(U129)</f>
        <v>0</v>
      </c>
      <c r="V142" s="16">
        <v>0</v>
      </c>
    </row>
    <row r="143" spans="1:22" x14ac:dyDescent="0.25">
      <c r="C143" t="s">
        <v>7</v>
      </c>
      <c r="D143" s="4">
        <f t="shared" ref="D143:G143" si="91">SUM(D132:D142)</f>
        <v>711210</v>
      </c>
      <c r="E143" s="4">
        <f t="shared" si="91"/>
        <v>566137</v>
      </c>
      <c r="F143" s="4">
        <f t="shared" si="91"/>
        <v>697543.47750000004</v>
      </c>
      <c r="G143" s="4">
        <f t="shared" si="91"/>
        <v>554275.67000000004</v>
      </c>
      <c r="H143" s="15">
        <f t="shared" ref="H143:N143" si="92">SUM(H132:H142)</f>
        <v>1054854.848</v>
      </c>
      <c r="I143" s="4">
        <f t="shared" si="92"/>
        <v>561919</v>
      </c>
      <c r="J143" s="15">
        <f t="shared" si="92"/>
        <v>1056687.027</v>
      </c>
      <c r="K143" s="4">
        <f t="shared" si="92"/>
        <v>861574</v>
      </c>
      <c r="L143" s="15">
        <f t="shared" si="92"/>
        <v>749343.7905</v>
      </c>
      <c r="M143" s="4">
        <f t="shared" si="92"/>
        <v>633568.12</v>
      </c>
      <c r="N143" s="15">
        <f t="shared" si="92"/>
        <v>730066.97549999994</v>
      </c>
      <c r="O143" s="4">
        <f t="shared" ref="O143:P143" si="93">SUM(O132:O142)</f>
        <v>629809.5</v>
      </c>
      <c r="P143" s="15">
        <f t="shared" si="93"/>
        <v>796699.98600000003</v>
      </c>
      <c r="Q143" s="4">
        <f t="shared" ref="Q143:R143" si="94">SUM(Q132:Q142)</f>
        <v>672257</v>
      </c>
      <c r="R143" s="15">
        <f t="shared" si="94"/>
        <v>805846.22699999996</v>
      </c>
      <c r="S143" s="4">
        <f t="shared" ref="S143:T143" si="95">SUM(S132:S142)</f>
        <v>728093</v>
      </c>
      <c r="T143" s="15">
        <f t="shared" si="95"/>
        <v>791608.44949999999</v>
      </c>
      <c r="U143" s="4">
        <f t="shared" ref="U143:V143" si="96">SUM(U132:U142)</f>
        <v>578376</v>
      </c>
      <c r="V143" s="15">
        <f t="shared" si="96"/>
        <v>823699.26850000001</v>
      </c>
    </row>
    <row r="144" spans="1:22" x14ac:dyDescent="0.25">
      <c r="D144" s="4"/>
      <c r="E144" s="4"/>
      <c r="F144" s="4"/>
      <c r="G144" s="4"/>
    </row>
    <row r="145" spans="2:22" x14ac:dyDescent="0.25">
      <c r="C145" s="1" t="s">
        <v>165</v>
      </c>
      <c r="D145" s="2">
        <f t="shared" ref="D145:R145" si="97">SUM(D143)</f>
        <v>711210</v>
      </c>
      <c r="E145" s="2">
        <f t="shared" si="97"/>
        <v>566137</v>
      </c>
      <c r="F145" s="2">
        <f t="shared" si="97"/>
        <v>697543.47750000004</v>
      </c>
      <c r="G145" s="2">
        <f t="shared" si="97"/>
        <v>554275.67000000004</v>
      </c>
      <c r="H145" s="5">
        <f t="shared" si="97"/>
        <v>1054854.848</v>
      </c>
      <c r="I145" s="5">
        <f t="shared" si="97"/>
        <v>561919</v>
      </c>
      <c r="J145" s="16">
        <f t="shared" si="97"/>
        <v>1056687.027</v>
      </c>
      <c r="K145" s="5">
        <f t="shared" si="97"/>
        <v>861574</v>
      </c>
      <c r="L145" s="16">
        <f t="shared" si="97"/>
        <v>749343.7905</v>
      </c>
      <c r="M145" s="5">
        <f t="shared" si="97"/>
        <v>633568.12</v>
      </c>
      <c r="N145" s="16">
        <f t="shared" si="97"/>
        <v>730066.97549999994</v>
      </c>
      <c r="O145" s="5">
        <f t="shared" si="97"/>
        <v>629809.5</v>
      </c>
      <c r="P145" s="16">
        <f t="shared" si="97"/>
        <v>796699.98600000003</v>
      </c>
      <c r="Q145" s="5">
        <f t="shared" si="97"/>
        <v>672257</v>
      </c>
      <c r="R145" s="16">
        <f t="shared" si="97"/>
        <v>805846.22699999996</v>
      </c>
      <c r="S145" s="5">
        <f t="shared" ref="S145:T145" si="98">SUM(S143)</f>
        <v>728093</v>
      </c>
      <c r="T145" s="16">
        <f t="shared" si="98"/>
        <v>791608.44949999999</v>
      </c>
      <c r="U145" s="5">
        <f t="shared" ref="U145:V145" si="99">SUM(U143)</f>
        <v>578376</v>
      </c>
      <c r="V145" s="16">
        <f t="shared" si="99"/>
        <v>823699.26850000001</v>
      </c>
    </row>
    <row r="146" spans="2:22" x14ac:dyDescent="0.25">
      <c r="C146" s="1" t="s">
        <v>166</v>
      </c>
      <c r="D146" s="2">
        <f t="shared" ref="D146:T146" si="100">SUM(D47)</f>
        <v>294212</v>
      </c>
      <c r="E146" s="2">
        <f t="shared" si="100"/>
        <v>318222</v>
      </c>
      <c r="F146" s="2">
        <f t="shared" si="100"/>
        <v>273852</v>
      </c>
      <c r="G146" s="2">
        <f t="shared" si="100"/>
        <v>289431.06</v>
      </c>
      <c r="H146" s="5">
        <f t="shared" si="100"/>
        <v>356030</v>
      </c>
      <c r="I146" s="5">
        <f t="shared" si="100"/>
        <v>203455</v>
      </c>
      <c r="J146" s="16">
        <f t="shared" si="100"/>
        <v>349309</v>
      </c>
      <c r="K146" s="5">
        <f t="shared" si="100"/>
        <v>394822</v>
      </c>
      <c r="L146" s="16">
        <f t="shared" si="100"/>
        <v>265269</v>
      </c>
      <c r="M146" s="5">
        <f t="shared" si="100"/>
        <v>309373.5</v>
      </c>
      <c r="N146" s="16">
        <f t="shared" si="100"/>
        <v>272383</v>
      </c>
      <c r="O146" s="5">
        <f t="shared" si="100"/>
        <v>333735</v>
      </c>
      <c r="P146" s="16">
        <f t="shared" si="100"/>
        <v>284001</v>
      </c>
      <c r="Q146" s="5">
        <f t="shared" si="100"/>
        <v>304062</v>
      </c>
      <c r="R146" s="16">
        <f t="shared" si="100"/>
        <v>298923</v>
      </c>
      <c r="S146" s="5">
        <f t="shared" si="100"/>
        <v>298055</v>
      </c>
      <c r="T146" s="16">
        <f t="shared" si="100"/>
        <v>306168</v>
      </c>
      <c r="U146" s="5">
        <f t="shared" ref="U146:V146" si="101">SUM(U47)</f>
        <v>293285</v>
      </c>
      <c r="V146" s="16">
        <f t="shared" si="101"/>
        <v>323699</v>
      </c>
    </row>
    <row r="147" spans="2:22" x14ac:dyDescent="0.25">
      <c r="C147" s="1" t="s">
        <v>167</v>
      </c>
      <c r="D147" s="2">
        <v>110000</v>
      </c>
      <c r="E147" s="2">
        <v>110000</v>
      </c>
      <c r="F147" s="2">
        <v>85000</v>
      </c>
      <c r="G147" s="2">
        <v>85000</v>
      </c>
      <c r="H147" s="5">
        <v>698468</v>
      </c>
      <c r="I147" s="5">
        <v>100000</v>
      </c>
      <c r="J147" s="16">
        <v>329566</v>
      </c>
      <c r="K147" s="5">
        <v>121752</v>
      </c>
      <c r="L147" s="16">
        <v>134075</v>
      </c>
      <c r="M147" s="5">
        <v>137075</v>
      </c>
      <c r="N147" s="16">
        <v>100684</v>
      </c>
      <c r="O147" s="5">
        <v>137075</v>
      </c>
      <c r="P147" s="16">
        <v>98659</v>
      </c>
      <c r="Q147" s="5">
        <v>98659</v>
      </c>
      <c r="R147" s="16">
        <v>100000</v>
      </c>
      <c r="S147" s="5">
        <v>56418</v>
      </c>
      <c r="T147" s="16">
        <v>104290</v>
      </c>
      <c r="U147" s="5"/>
      <c r="V147" s="16">
        <v>110000</v>
      </c>
    </row>
    <row r="148" spans="2:22" x14ac:dyDescent="0.25">
      <c r="C148" s="1" t="s">
        <v>168</v>
      </c>
      <c r="D148" s="2">
        <f>SUM(D145-D146-D147)</f>
        <v>306998</v>
      </c>
      <c r="E148" s="2">
        <f>SUM(E145-E146-E147)</f>
        <v>137915</v>
      </c>
      <c r="F148" s="2">
        <f>SUM(F145-F146-F147)</f>
        <v>338691.47750000004</v>
      </c>
      <c r="G148" s="2">
        <f t="shared" ref="G148" si="102">SUM(G145-G146-G147)</f>
        <v>179844.61000000004</v>
      </c>
      <c r="H148" s="5">
        <v>332000</v>
      </c>
      <c r="I148" s="5">
        <f t="shared" ref="I148" si="103">SUM(I145-I146-I147)</f>
        <v>258464</v>
      </c>
      <c r="J148" s="16">
        <v>345000</v>
      </c>
      <c r="K148" s="5">
        <f t="shared" ref="K148" si="104">SUM(K145-K146-K147)</f>
        <v>345000</v>
      </c>
      <c r="L148" s="16">
        <f>L145-L146-L147</f>
        <v>349999.7905</v>
      </c>
      <c r="M148" s="5">
        <f t="shared" ref="M148" si="105">SUM(M145-M146-M147)</f>
        <v>187119.62</v>
      </c>
      <c r="N148" s="16">
        <f>N145-N146-N147</f>
        <v>356999.97549999994</v>
      </c>
      <c r="O148" s="5">
        <f t="shared" ref="O148:Q148" si="106">SUM(O145-O146-O147)</f>
        <v>158999.5</v>
      </c>
      <c r="P148" s="16">
        <f>P145-P146-P147</f>
        <v>414039.98600000003</v>
      </c>
      <c r="Q148" s="5">
        <f t="shared" si="106"/>
        <v>269536</v>
      </c>
      <c r="R148" s="16">
        <f>R145-R146-R147</f>
        <v>406923.22699999996</v>
      </c>
      <c r="S148" s="5">
        <f t="shared" ref="S148:U148" si="107">SUM(S145-S146-S147)</f>
        <v>373620</v>
      </c>
      <c r="T148" s="16">
        <f>T145-T146-T147</f>
        <v>381150.44949999999</v>
      </c>
      <c r="U148" s="5">
        <f t="shared" si="107"/>
        <v>285091</v>
      </c>
      <c r="V148" s="16">
        <f>V145-V146-V147</f>
        <v>390000.26850000001</v>
      </c>
    </row>
    <row r="149" spans="2:22" x14ac:dyDescent="0.25">
      <c r="D149" s="4"/>
      <c r="E149" s="4"/>
      <c r="F149" s="4"/>
      <c r="G149" s="4"/>
      <c r="H149" s="4"/>
      <c r="I149" s="4"/>
      <c r="K149" s="4"/>
      <c r="M149" s="4"/>
      <c r="O149" s="4"/>
      <c r="Q149" s="4"/>
      <c r="S149" s="4"/>
      <c r="U149" s="4"/>
    </row>
    <row r="150" spans="2:22" x14ac:dyDescent="0.25">
      <c r="D150" s="4"/>
      <c r="E150" s="4"/>
      <c r="F150" s="4"/>
      <c r="G150" s="4"/>
      <c r="H150" s="4"/>
      <c r="I150" s="4"/>
      <c r="K150" s="4"/>
      <c r="M150" s="4"/>
      <c r="O150" s="4"/>
      <c r="Q150" s="4"/>
      <c r="S150" s="4"/>
      <c r="U150" s="4"/>
    </row>
    <row r="151" spans="2:22" x14ac:dyDescent="0.25">
      <c r="D151" s="4"/>
      <c r="E151" s="4"/>
      <c r="F151" s="4"/>
      <c r="G151" s="4"/>
      <c r="H151" s="4"/>
      <c r="I151" s="4"/>
      <c r="K151" s="4"/>
      <c r="M151" s="4"/>
      <c r="O151" s="4"/>
      <c r="Q151" s="4"/>
      <c r="S151" s="4"/>
      <c r="U151" s="4"/>
    </row>
    <row r="152" spans="2:22" x14ac:dyDescent="0.25">
      <c r="D152" s="4"/>
      <c r="E152" s="4"/>
      <c r="F152" s="4"/>
      <c r="G152" s="4"/>
      <c r="H152" s="4"/>
      <c r="I152" s="4"/>
      <c r="K152" s="4"/>
      <c r="M152" s="4"/>
      <c r="O152" s="4"/>
      <c r="Q152" s="4"/>
      <c r="S152" s="4"/>
      <c r="U152" s="4"/>
    </row>
    <row r="153" spans="2:22" x14ac:dyDescent="0.25">
      <c r="D153" s="48"/>
      <c r="E153" s="20"/>
      <c r="F153" s="48"/>
      <c r="G153" s="20"/>
      <c r="H153" s="4"/>
      <c r="I153" s="4"/>
      <c r="K153" s="4"/>
      <c r="M153" s="4"/>
      <c r="O153" s="4"/>
      <c r="Q153" s="4"/>
      <c r="S153" s="4"/>
      <c r="U153" s="4"/>
    </row>
    <row r="154" spans="2:22" x14ac:dyDescent="0.25">
      <c r="D154" s="4"/>
      <c r="E154" s="4"/>
      <c r="F154" s="49"/>
      <c r="G154" s="50"/>
      <c r="H154" s="4"/>
      <c r="I154" s="4"/>
      <c r="K154" s="4"/>
      <c r="M154" s="4"/>
      <c r="O154" s="4"/>
      <c r="Q154" s="4"/>
      <c r="S154" s="4"/>
      <c r="U154" s="4"/>
    </row>
    <row r="155" spans="2:22" x14ac:dyDescent="0.25">
      <c r="D155" s="4"/>
      <c r="E155" s="4"/>
      <c r="F155" s="49"/>
      <c r="G155" s="50"/>
      <c r="H155" s="4"/>
      <c r="I155" s="4"/>
      <c r="K155" s="4"/>
      <c r="M155" s="4"/>
      <c r="O155" s="4"/>
      <c r="Q155" s="4"/>
      <c r="S155" s="4"/>
      <c r="U155" s="4"/>
    </row>
    <row r="156" spans="2:22" x14ac:dyDescent="0.25">
      <c r="D156" s="4"/>
      <c r="E156" s="4"/>
      <c r="F156" s="49"/>
      <c r="G156" s="50"/>
      <c r="H156" s="4"/>
      <c r="I156" s="4"/>
      <c r="K156" s="4"/>
      <c r="M156" s="4"/>
      <c r="O156" s="4"/>
      <c r="Q156" s="4"/>
      <c r="S156" s="4"/>
      <c r="U156" s="4"/>
    </row>
    <row r="157" spans="2:22" x14ac:dyDescent="0.25">
      <c r="B157" s="19"/>
      <c r="C157" s="19"/>
      <c r="D157" s="4"/>
      <c r="E157" s="4"/>
      <c r="F157" s="51"/>
      <c r="G157" s="50"/>
      <c r="H157" s="4"/>
      <c r="I157" s="4"/>
      <c r="K157" s="4"/>
      <c r="M157" s="4"/>
      <c r="O157" s="4"/>
      <c r="Q157" s="4"/>
      <c r="S157" s="4"/>
      <c r="U157" s="4"/>
    </row>
    <row r="158" spans="2:22" x14ac:dyDescent="0.25">
      <c r="B158" s="19"/>
      <c r="C158" s="19"/>
      <c r="D158" s="6"/>
      <c r="E158" s="6"/>
      <c r="F158" s="52"/>
      <c r="G158" s="53"/>
      <c r="H158" s="4"/>
      <c r="I158" s="4"/>
      <c r="K158" s="4"/>
      <c r="M158" s="4"/>
      <c r="O158" s="4"/>
      <c r="Q158" s="4"/>
      <c r="S158" s="4"/>
      <c r="U158" s="4"/>
    </row>
    <row r="159" spans="2:22" x14ac:dyDescent="0.25">
      <c r="D159" s="4"/>
      <c r="E159" s="4"/>
      <c r="F159" s="4"/>
      <c r="G159" s="4"/>
      <c r="H159" s="4"/>
      <c r="I159" s="4"/>
      <c r="K159" s="4"/>
      <c r="M159" s="4"/>
      <c r="O159" s="4"/>
      <c r="Q159" s="4"/>
      <c r="S159" s="4"/>
      <c r="U159" s="4"/>
    </row>
    <row r="160" spans="2:22" x14ac:dyDescent="0.25">
      <c r="D160" s="4"/>
      <c r="E160" s="4"/>
      <c r="F160" s="4"/>
      <c r="G160" s="4"/>
      <c r="H160" s="4"/>
      <c r="I160" s="4"/>
      <c r="K160" s="4"/>
      <c r="M160" s="4"/>
      <c r="O160" s="4"/>
      <c r="Q160" s="4"/>
      <c r="S160" s="4"/>
      <c r="U160" s="4"/>
    </row>
    <row r="161" spans="4:21" x14ac:dyDescent="0.25">
      <c r="D161" s="4"/>
      <c r="E161" s="4"/>
      <c r="F161" s="4"/>
      <c r="G161" s="4"/>
      <c r="H161" s="4"/>
      <c r="I161" s="4"/>
      <c r="K161" s="4"/>
      <c r="M161" s="4"/>
      <c r="O161" s="4"/>
      <c r="Q161" s="4"/>
      <c r="S161" s="4"/>
      <c r="U161" s="4"/>
    </row>
    <row r="162" spans="4:21" x14ac:dyDescent="0.25">
      <c r="D162" s="4"/>
      <c r="E162" s="4"/>
      <c r="F162" s="4"/>
      <c r="G162" s="4"/>
      <c r="H162" s="4"/>
      <c r="I162" s="4"/>
      <c r="K162" s="4"/>
      <c r="M162" s="4"/>
      <c r="O162" s="4"/>
      <c r="Q162" s="4"/>
      <c r="S162" s="4"/>
      <c r="U162" s="4"/>
    </row>
    <row r="163" spans="4:21" x14ac:dyDescent="0.25">
      <c r="D163" s="4"/>
      <c r="E163" s="4"/>
      <c r="F163" s="4"/>
      <c r="G163" s="4"/>
      <c r="H163" s="4"/>
      <c r="I163" s="4"/>
      <c r="K163" s="4"/>
      <c r="M163" s="4"/>
      <c r="O163" s="4"/>
      <c r="Q163" s="4"/>
      <c r="S163" s="4"/>
      <c r="U163" s="4"/>
    </row>
    <row r="164" spans="4:21" x14ac:dyDescent="0.25">
      <c r="D164" s="4"/>
      <c r="E164" s="4"/>
      <c r="F164" s="4"/>
      <c r="G164" s="4"/>
      <c r="H164" s="4"/>
      <c r="I164" s="4"/>
      <c r="K164" s="4"/>
      <c r="M164" s="4"/>
      <c r="O164" s="4"/>
      <c r="Q164" s="4"/>
      <c r="S164" s="4"/>
      <c r="U164" s="4"/>
    </row>
    <row r="165" spans="4:21" x14ac:dyDescent="0.25">
      <c r="D165" s="4"/>
      <c r="E165" s="4"/>
      <c r="F165" s="4"/>
      <c r="G165" s="4"/>
      <c r="H165" s="4"/>
      <c r="I165" s="4"/>
      <c r="K165" s="4"/>
      <c r="M165" s="4"/>
      <c r="O165" s="4"/>
      <c r="Q165" s="4"/>
      <c r="S165" s="4"/>
      <c r="U165" s="4"/>
    </row>
    <row r="166" spans="4:21" x14ac:dyDescent="0.25">
      <c r="D166" s="4"/>
      <c r="E166" s="4"/>
      <c r="F166" s="4"/>
      <c r="G166" s="4"/>
      <c r="H166" s="4"/>
      <c r="I166" s="4"/>
      <c r="K166" s="4"/>
      <c r="M166" s="4"/>
      <c r="O166" s="4"/>
      <c r="Q166" s="4"/>
      <c r="S166" s="4"/>
      <c r="U166" s="4"/>
    </row>
    <row r="167" spans="4:21" x14ac:dyDescent="0.25">
      <c r="D167" s="4"/>
      <c r="E167" s="4"/>
      <c r="F167" s="4"/>
      <c r="G167" s="4"/>
      <c r="H167" s="4"/>
      <c r="I167" s="4"/>
      <c r="K167" s="4"/>
      <c r="M167" s="4"/>
      <c r="O167" s="4"/>
      <c r="Q167" s="4"/>
      <c r="S167" s="4"/>
      <c r="U167" s="4"/>
    </row>
    <row r="168" spans="4:21" x14ac:dyDescent="0.25">
      <c r="D168" s="4"/>
      <c r="E168" s="4"/>
      <c r="F168" s="4"/>
      <c r="G168" s="4"/>
      <c r="H168" s="4"/>
      <c r="I168" s="4"/>
      <c r="K168" s="4"/>
      <c r="M168" s="4"/>
      <c r="O168" s="4"/>
      <c r="Q168" s="4"/>
      <c r="S168" s="4"/>
      <c r="U168" s="4"/>
    </row>
    <row r="169" spans="4:21" x14ac:dyDescent="0.25">
      <c r="D169" s="4"/>
      <c r="E169" s="4"/>
      <c r="F169" s="4"/>
      <c r="G169" s="4"/>
      <c r="H169" s="4"/>
      <c r="I169" s="4"/>
      <c r="K169" s="4"/>
      <c r="M169" s="4"/>
      <c r="O169" s="4"/>
      <c r="Q169" s="4"/>
      <c r="S169" s="4"/>
      <c r="U169" s="4"/>
    </row>
    <row r="170" spans="4:21" x14ac:dyDescent="0.25">
      <c r="D170" s="4"/>
      <c r="E170" s="4"/>
      <c r="F170" s="4"/>
      <c r="G170" s="4"/>
      <c r="H170" s="4"/>
      <c r="I170" s="4"/>
      <c r="K170" s="4"/>
      <c r="M170" s="4"/>
      <c r="O170" s="4"/>
      <c r="Q170" s="4"/>
      <c r="S170" s="4"/>
      <c r="U170" s="4"/>
    </row>
    <row r="171" spans="4:21" x14ac:dyDescent="0.25">
      <c r="D171" s="4"/>
      <c r="E171" s="4"/>
      <c r="F171" s="4"/>
      <c r="G171" s="4"/>
      <c r="H171" s="4"/>
      <c r="I171" s="4"/>
      <c r="K171" s="4"/>
      <c r="M171" s="4"/>
      <c r="O171" s="4"/>
      <c r="Q171" s="4"/>
      <c r="S171" s="4"/>
      <c r="U171" s="4"/>
    </row>
    <row r="172" spans="4:21" x14ac:dyDescent="0.25">
      <c r="D172" s="4"/>
      <c r="E172" s="4"/>
      <c r="F172" s="4"/>
      <c r="G172" s="4"/>
      <c r="H172" s="4"/>
      <c r="I172" s="4"/>
      <c r="K172" s="4"/>
      <c r="M172" s="4"/>
      <c r="O172" s="4"/>
      <c r="Q172" s="4"/>
      <c r="S172" s="4"/>
      <c r="U172" s="4"/>
    </row>
    <row r="173" spans="4:21" x14ac:dyDescent="0.25">
      <c r="D173" s="4"/>
      <c r="E173" s="4"/>
      <c r="F173" s="4"/>
      <c r="G173" s="4"/>
      <c r="H173" s="4"/>
      <c r="I173" s="4"/>
      <c r="K173" s="4"/>
      <c r="M173" s="4"/>
      <c r="O173" s="4"/>
      <c r="Q173" s="4"/>
      <c r="S173" s="4"/>
      <c r="U173" s="4"/>
    </row>
    <row r="174" spans="4:21" x14ac:dyDescent="0.25">
      <c r="D174" s="4"/>
      <c r="E174" s="4"/>
      <c r="F174" s="4"/>
      <c r="G174" s="4"/>
      <c r="H174" s="4"/>
      <c r="I174" s="4"/>
      <c r="K174" s="4"/>
      <c r="M174" s="4"/>
      <c r="O174" s="4"/>
      <c r="Q174" s="4"/>
      <c r="S174" s="4"/>
      <c r="U174" s="4"/>
    </row>
    <row r="175" spans="4:21" x14ac:dyDescent="0.25">
      <c r="D175" s="4"/>
      <c r="E175" s="4"/>
      <c r="F175" s="4"/>
      <c r="G175" s="4"/>
      <c r="H175" s="4"/>
      <c r="I175" s="4"/>
      <c r="K175" s="4"/>
      <c r="M175" s="4"/>
      <c r="O175" s="4"/>
      <c r="Q175" s="4"/>
      <c r="S175" s="4"/>
      <c r="U175" s="4"/>
    </row>
    <row r="176" spans="4:21" x14ac:dyDescent="0.25">
      <c r="D176" s="4"/>
      <c r="E176" s="4"/>
      <c r="F176" s="4"/>
      <c r="G176" s="4"/>
      <c r="H176" s="4"/>
      <c r="I176" s="4"/>
      <c r="K176" s="4"/>
      <c r="M176" s="4"/>
      <c r="O176" s="4"/>
      <c r="Q176" s="4"/>
      <c r="S176" s="4"/>
      <c r="U176" s="4"/>
    </row>
    <row r="177" spans="4:21" x14ac:dyDescent="0.25">
      <c r="D177" s="4"/>
      <c r="E177" s="4"/>
      <c r="F177" s="4"/>
      <c r="G177" s="4"/>
      <c r="H177" s="4"/>
      <c r="I177" s="4"/>
      <c r="K177" s="4"/>
      <c r="M177" s="4"/>
      <c r="O177" s="4"/>
      <c r="Q177" s="4"/>
      <c r="S177" s="4"/>
      <c r="U177" s="4"/>
    </row>
    <row r="178" spans="4:21" x14ac:dyDescent="0.25">
      <c r="D178" s="4"/>
      <c r="E178" s="4"/>
      <c r="F178" s="4"/>
      <c r="G178" s="4"/>
      <c r="H178" s="4"/>
      <c r="I178" s="4"/>
      <c r="K178" s="4"/>
      <c r="M178" s="4"/>
      <c r="O178" s="4"/>
      <c r="Q178" s="4"/>
      <c r="S178" s="4"/>
      <c r="U178" s="4"/>
    </row>
    <row r="179" spans="4:21" x14ac:dyDescent="0.25">
      <c r="D179" s="4"/>
      <c r="E179" s="4"/>
      <c r="F179" s="4"/>
      <c r="G179" s="4"/>
      <c r="H179" s="4"/>
      <c r="I179" s="4"/>
      <c r="K179" s="4"/>
      <c r="M179" s="4"/>
      <c r="O179" s="4"/>
      <c r="Q179" s="4"/>
      <c r="S179" s="4"/>
      <c r="U179" s="4"/>
    </row>
    <row r="180" spans="4:21" x14ac:dyDescent="0.25">
      <c r="D180" s="4"/>
      <c r="E180" s="4"/>
      <c r="F180" s="4"/>
      <c r="G180" s="4"/>
      <c r="H180" s="4"/>
      <c r="I180" s="4"/>
      <c r="K180" s="4"/>
      <c r="M180" s="4"/>
      <c r="O180" s="4"/>
      <c r="Q180" s="4"/>
      <c r="S180" s="4"/>
      <c r="U180" s="4"/>
    </row>
    <row r="181" spans="4:21" x14ac:dyDescent="0.25">
      <c r="D181" s="4"/>
      <c r="E181" s="4"/>
      <c r="F181" s="4"/>
      <c r="G181" s="4"/>
      <c r="H181" s="4"/>
      <c r="I181" s="4"/>
      <c r="K181" s="4"/>
      <c r="M181" s="4"/>
      <c r="O181" s="4"/>
      <c r="Q181" s="4"/>
      <c r="S181" s="4"/>
      <c r="U181" s="4"/>
    </row>
    <row r="182" spans="4:21" x14ac:dyDescent="0.25">
      <c r="D182" s="4"/>
      <c r="E182" s="4"/>
      <c r="F182" s="4"/>
      <c r="G182" s="4"/>
      <c r="H182" s="4"/>
      <c r="I182" s="4"/>
      <c r="K182" s="4"/>
      <c r="M182" s="4"/>
      <c r="O182" s="4"/>
      <c r="Q182" s="4"/>
      <c r="S182" s="4"/>
      <c r="U182" s="4"/>
    </row>
    <row r="183" spans="4:21" x14ac:dyDescent="0.25">
      <c r="D183" s="4"/>
      <c r="E183" s="4"/>
      <c r="F183" s="4"/>
      <c r="G183" s="4"/>
      <c r="H183" s="4"/>
      <c r="I183" s="4"/>
      <c r="K183" s="4"/>
      <c r="M183" s="4"/>
      <c r="O183" s="4"/>
      <c r="Q183" s="4"/>
      <c r="S183" s="4"/>
      <c r="U183" s="4"/>
    </row>
    <row r="184" spans="4:21" x14ac:dyDescent="0.25">
      <c r="D184" s="4"/>
      <c r="E184" s="4"/>
      <c r="F184" s="4"/>
      <c r="G184" s="4"/>
      <c r="H184" s="4"/>
      <c r="I184" s="4"/>
      <c r="K184" s="4"/>
      <c r="M184" s="4"/>
      <c r="O184" s="4"/>
      <c r="Q184" s="4"/>
      <c r="S184" s="4"/>
      <c r="U184" s="4"/>
    </row>
    <row r="185" spans="4:21" x14ac:dyDescent="0.25">
      <c r="D185" s="4"/>
      <c r="E185" s="4"/>
      <c r="F185" s="4"/>
      <c r="G185" s="4"/>
      <c r="H185" s="4"/>
      <c r="I185" s="4"/>
      <c r="K185" s="4"/>
      <c r="M185" s="4"/>
      <c r="O185" s="4"/>
      <c r="Q185" s="4"/>
      <c r="S185" s="4"/>
      <c r="U185" s="4"/>
    </row>
    <row r="186" spans="4:21" x14ac:dyDescent="0.25">
      <c r="D186" s="4"/>
      <c r="E186" s="4"/>
      <c r="F186" s="4"/>
      <c r="G186" s="4"/>
      <c r="H186" s="4"/>
      <c r="I186" s="4"/>
      <c r="K186" s="4"/>
      <c r="M186" s="4"/>
      <c r="O186" s="4"/>
      <c r="Q186" s="4"/>
      <c r="S186" s="4"/>
      <c r="U186" s="4"/>
    </row>
    <row r="187" spans="4:21" x14ac:dyDescent="0.25">
      <c r="D187" s="4"/>
      <c r="E187" s="4"/>
      <c r="F187" s="4"/>
      <c r="G187" s="4"/>
      <c r="H187" s="4"/>
      <c r="I187" s="4"/>
      <c r="K187" s="4"/>
      <c r="M187" s="4"/>
      <c r="O187" s="4"/>
      <c r="Q187" s="4"/>
      <c r="S187" s="4"/>
      <c r="U187" s="4"/>
    </row>
    <row r="188" spans="4:21" x14ac:dyDescent="0.25">
      <c r="D188" s="4"/>
      <c r="E188" s="4"/>
      <c r="F188" s="4"/>
      <c r="G188" s="4"/>
      <c r="H188" s="4"/>
      <c r="I188" s="4"/>
      <c r="K188" s="4"/>
      <c r="M188" s="4"/>
      <c r="O188" s="4"/>
      <c r="Q188" s="4"/>
      <c r="S188" s="4"/>
      <c r="U188" s="4"/>
    </row>
    <row r="189" spans="4:21" x14ac:dyDescent="0.25">
      <c r="D189" s="4"/>
      <c r="E189" s="4"/>
      <c r="F189" s="4"/>
      <c r="G189" s="4"/>
      <c r="H189" s="4"/>
      <c r="I189" s="4"/>
      <c r="K189" s="4"/>
      <c r="M189" s="4"/>
      <c r="O189" s="4"/>
      <c r="Q189" s="4"/>
      <c r="S189" s="4"/>
      <c r="U189" s="4"/>
    </row>
    <row r="190" spans="4:21" x14ac:dyDescent="0.25">
      <c r="D190" s="4"/>
      <c r="E190" s="4"/>
      <c r="F190" s="4"/>
      <c r="G190" s="4"/>
      <c r="H190" s="4"/>
      <c r="I190" s="4"/>
      <c r="K190" s="4"/>
      <c r="M190" s="4"/>
      <c r="O190" s="4"/>
      <c r="Q190" s="4"/>
      <c r="S190" s="4"/>
      <c r="U190" s="4"/>
    </row>
    <row r="191" spans="4:21" x14ac:dyDescent="0.25">
      <c r="D191" s="4"/>
      <c r="E191" s="4"/>
      <c r="F191" s="4"/>
      <c r="G191" s="4"/>
      <c r="H191" s="4"/>
      <c r="I191" s="4"/>
      <c r="K191" s="4"/>
      <c r="M191" s="4"/>
      <c r="O191" s="4"/>
      <c r="Q191" s="4"/>
      <c r="S191" s="4"/>
      <c r="U191" s="4"/>
    </row>
    <row r="192" spans="4:21" x14ac:dyDescent="0.25">
      <c r="D192" s="4"/>
      <c r="E192" s="4"/>
      <c r="F192" s="4"/>
      <c r="G192" s="4"/>
      <c r="H192" s="4"/>
      <c r="I192" s="4"/>
      <c r="K192" s="4"/>
      <c r="M192" s="4"/>
      <c r="O192" s="4"/>
      <c r="Q192" s="4"/>
      <c r="S192" s="4"/>
      <c r="U192" s="4"/>
    </row>
    <row r="193" spans="4:21" x14ac:dyDescent="0.25">
      <c r="D193" s="4"/>
      <c r="E193" s="4"/>
      <c r="F193" s="4"/>
      <c r="G193" s="4"/>
      <c r="H193" s="4"/>
      <c r="I193" s="4"/>
      <c r="K193" s="4"/>
      <c r="M193" s="4"/>
      <c r="O193" s="4"/>
      <c r="Q193" s="4"/>
      <c r="S193" s="4"/>
      <c r="U193" s="4"/>
    </row>
    <row r="194" spans="4:21" x14ac:dyDescent="0.25">
      <c r="D194" s="4"/>
      <c r="E194" s="4"/>
      <c r="F194" s="4"/>
      <c r="G194" s="4"/>
      <c r="H194" s="4"/>
      <c r="I194" s="4"/>
      <c r="K194" s="4"/>
      <c r="M194" s="4"/>
      <c r="O194" s="4"/>
      <c r="Q194" s="4"/>
      <c r="S194" s="4"/>
      <c r="U194" s="4"/>
    </row>
    <row r="195" spans="4:21" x14ac:dyDescent="0.25">
      <c r="D195" s="4"/>
      <c r="E195" s="4"/>
      <c r="F195" s="4"/>
      <c r="G195" s="4"/>
      <c r="H195" s="4"/>
      <c r="I195" s="4"/>
      <c r="K195" s="4"/>
      <c r="M195" s="4"/>
      <c r="O195" s="4"/>
      <c r="Q195" s="4"/>
      <c r="S195" s="4"/>
      <c r="U195" s="4"/>
    </row>
    <row r="196" spans="4:21" x14ac:dyDescent="0.25">
      <c r="D196" s="4"/>
      <c r="E196" s="4"/>
      <c r="F196" s="4"/>
      <c r="G196" s="4"/>
      <c r="H196" s="4"/>
      <c r="I196" s="4"/>
      <c r="K196" s="4"/>
      <c r="M196" s="4"/>
      <c r="O196" s="4"/>
      <c r="Q196" s="4"/>
      <c r="S196" s="4"/>
      <c r="U196" s="4"/>
    </row>
    <row r="197" spans="4:21" x14ac:dyDescent="0.25">
      <c r="D197" s="4"/>
      <c r="E197" s="4"/>
      <c r="F197" s="4"/>
      <c r="G197" s="4"/>
      <c r="H197" s="4"/>
      <c r="I197" s="4"/>
      <c r="K197" s="4"/>
      <c r="M197" s="4"/>
      <c r="O197" s="4"/>
      <c r="Q197" s="4"/>
      <c r="S197" s="4"/>
      <c r="U197" s="4"/>
    </row>
    <row r="198" spans="4:21" x14ac:dyDescent="0.25">
      <c r="D198" s="4"/>
      <c r="E198" s="4"/>
      <c r="F198" s="4"/>
      <c r="G198" s="4"/>
      <c r="H198" s="4"/>
      <c r="I198" s="4"/>
      <c r="K198" s="4"/>
      <c r="M198" s="4"/>
      <c r="O198" s="4"/>
      <c r="Q198" s="4"/>
      <c r="S198" s="4"/>
      <c r="U198" s="4"/>
    </row>
    <row r="199" spans="4:21" x14ac:dyDescent="0.25">
      <c r="D199" s="4"/>
      <c r="E199" s="4"/>
      <c r="F199" s="4"/>
      <c r="G199" s="4"/>
      <c r="H199" s="4"/>
      <c r="I199" s="4"/>
      <c r="K199" s="4"/>
      <c r="M199" s="4"/>
      <c r="O199" s="4"/>
      <c r="Q199" s="4"/>
      <c r="S199" s="4"/>
      <c r="U199" s="4"/>
    </row>
    <row r="200" spans="4:21" x14ac:dyDescent="0.25">
      <c r="D200" s="4"/>
      <c r="E200" s="4"/>
      <c r="F200" s="4"/>
      <c r="G200" s="4"/>
      <c r="H200" s="4"/>
      <c r="I200" s="4"/>
      <c r="K200" s="4"/>
      <c r="M200" s="4"/>
      <c r="O200" s="4"/>
      <c r="Q200" s="4"/>
      <c r="S200" s="4"/>
      <c r="U200" s="4"/>
    </row>
    <row r="201" spans="4:21" x14ac:dyDescent="0.25">
      <c r="D201" s="4"/>
      <c r="E201" s="4"/>
      <c r="F201" s="4"/>
      <c r="G201" s="4"/>
      <c r="H201" s="4"/>
      <c r="I201" s="4"/>
      <c r="K201" s="4"/>
      <c r="M201" s="4"/>
      <c r="O201" s="4"/>
      <c r="Q201" s="4"/>
      <c r="S201" s="4"/>
      <c r="U201" s="4"/>
    </row>
    <row r="202" spans="4:21" x14ac:dyDescent="0.25">
      <c r="D202" s="4"/>
      <c r="E202" s="4"/>
      <c r="F202" s="4"/>
      <c r="G202" s="4"/>
      <c r="H202" s="4"/>
      <c r="I202" s="4"/>
      <c r="K202" s="4"/>
      <c r="M202" s="4"/>
      <c r="O202" s="4"/>
      <c r="Q202" s="4"/>
      <c r="S202" s="4"/>
      <c r="U202" s="4"/>
    </row>
    <row r="203" spans="4:21" x14ac:dyDescent="0.25">
      <c r="D203" s="4"/>
      <c r="E203" s="4"/>
      <c r="F203" s="4"/>
      <c r="G203" s="4"/>
      <c r="H203" s="4"/>
      <c r="I203" s="4"/>
      <c r="K203" s="4"/>
      <c r="M203" s="4"/>
      <c r="O203" s="4"/>
      <c r="Q203" s="4"/>
      <c r="S203" s="4"/>
      <c r="U203" s="4"/>
    </row>
    <row r="204" spans="4:21" x14ac:dyDescent="0.25">
      <c r="D204" s="4"/>
      <c r="E204" s="4"/>
      <c r="F204" s="4"/>
      <c r="G204" s="4"/>
      <c r="H204" s="4"/>
      <c r="I204" s="4"/>
      <c r="K204" s="4"/>
      <c r="M204" s="4"/>
      <c r="O204" s="4"/>
      <c r="Q204" s="4"/>
      <c r="S204" s="4"/>
      <c r="U204" s="4"/>
    </row>
    <row r="205" spans="4:21" x14ac:dyDescent="0.25">
      <c r="D205" s="4"/>
      <c r="E205" s="4"/>
      <c r="F205" s="4"/>
      <c r="G205" s="4"/>
      <c r="H205" s="4"/>
      <c r="I205" s="4"/>
      <c r="K205" s="4"/>
      <c r="M205" s="4"/>
      <c r="O205" s="4"/>
      <c r="Q205" s="4"/>
      <c r="S205" s="4"/>
      <c r="U205" s="4"/>
    </row>
    <row r="206" spans="4:21" x14ac:dyDescent="0.25">
      <c r="D206" s="4"/>
      <c r="E206" s="4"/>
      <c r="F206" s="4"/>
      <c r="G206" s="4"/>
      <c r="H206" s="4"/>
      <c r="I206" s="4"/>
      <c r="K206" s="4"/>
      <c r="M206" s="4"/>
      <c r="O206" s="4"/>
      <c r="Q206" s="4"/>
      <c r="S206" s="4"/>
      <c r="U206" s="4"/>
    </row>
    <row r="207" spans="4:21" x14ac:dyDescent="0.25">
      <c r="D207" s="4"/>
      <c r="E207" s="4"/>
      <c r="F207" s="4"/>
      <c r="G207" s="4"/>
      <c r="H207" s="4"/>
      <c r="I207" s="4"/>
      <c r="K207" s="4"/>
      <c r="M207" s="4"/>
      <c r="O207" s="4"/>
      <c r="Q207" s="4"/>
      <c r="S207" s="4"/>
      <c r="U207" s="4"/>
    </row>
    <row r="208" spans="4:21" x14ac:dyDescent="0.25">
      <c r="D208" s="4"/>
      <c r="E208" s="4"/>
      <c r="F208" s="4"/>
      <c r="G208" s="4"/>
      <c r="H208" s="4"/>
      <c r="I208" s="4"/>
      <c r="K208" s="4"/>
      <c r="M208" s="4"/>
      <c r="O208" s="4"/>
      <c r="Q208" s="4"/>
      <c r="S208" s="4"/>
      <c r="U208" s="4"/>
    </row>
    <row r="209" spans="4:21" x14ac:dyDescent="0.25">
      <c r="D209" s="4"/>
      <c r="E209" s="4"/>
      <c r="F209" s="4"/>
      <c r="G209" s="4"/>
      <c r="H209" s="4"/>
      <c r="I209" s="4"/>
      <c r="K209" s="4"/>
      <c r="M209" s="4"/>
      <c r="O209" s="4"/>
      <c r="Q209" s="4"/>
      <c r="S209" s="4"/>
      <c r="U209" s="4"/>
    </row>
    <row r="210" spans="4:21" x14ac:dyDescent="0.25">
      <c r="D210" s="4"/>
      <c r="E210" s="4"/>
      <c r="F210" s="4"/>
      <c r="G210" s="4"/>
      <c r="H210" s="4"/>
      <c r="I210" s="4"/>
      <c r="K210" s="4"/>
      <c r="M210" s="4"/>
      <c r="O210" s="4"/>
      <c r="Q210" s="4"/>
      <c r="S210" s="4"/>
      <c r="U210" s="4"/>
    </row>
    <row r="211" spans="4:21" x14ac:dyDescent="0.25">
      <c r="D211" s="4"/>
      <c r="E211" s="4"/>
      <c r="F211" s="4"/>
      <c r="G211" s="4"/>
      <c r="H211" s="4"/>
      <c r="I211" s="4"/>
      <c r="K211" s="4"/>
      <c r="M211" s="4"/>
      <c r="O211" s="4"/>
      <c r="Q211" s="4"/>
      <c r="S211" s="4"/>
      <c r="U211" s="4"/>
    </row>
    <row r="212" spans="4:21" x14ac:dyDescent="0.25">
      <c r="D212" s="4"/>
      <c r="E212" s="4"/>
      <c r="F212" s="4"/>
      <c r="G212" s="4"/>
      <c r="H212" s="4"/>
      <c r="I212" s="4"/>
      <c r="K212" s="4"/>
      <c r="M212" s="4"/>
      <c r="O212" s="4"/>
      <c r="Q212" s="4"/>
      <c r="S212" s="4"/>
      <c r="U212" s="4"/>
    </row>
    <row r="213" spans="4:21" x14ac:dyDescent="0.25">
      <c r="D213" s="4"/>
      <c r="E213" s="4"/>
      <c r="F213" s="4"/>
      <c r="G213" s="4"/>
      <c r="H213" s="4"/>
      <c r="I213" s="4"/>
      <c r="K213" s="4"/>
      <c r="M213" s="4"/>
      <c r="O213" s="4"/>
      <c r="Q213" s="4"/>
      <c r="S213" s="4"/>
      <c r="U213" s="4"/>
    </row>
    <row r="214" spans="4:21" x14ac:dyDescent="0.25">
      <c r="D214" s="4"/>
      <c r="E214" s="4"/>
      <c r="F214" s="4"/>
      <c r="G214" s="4"/>
      <c r="H214" s="4"/>
      <c r="I214" s="4"/>
      <c r="K214" s="4"/>
      <c r="M214" s="4"/>
      <c r="O214" s="4"/>
      <c r="Q214" s="4"/>
      <c r="S214" s="4"/>
      <c r="U214" s="4"/>
    </row>
    <row r="215" spans="4:21" x14ac:dyDescent="0.25">
      <c r="D215" s="4"/>
      <c r="E215" s="4"/>
      <c r="F215" s="4"/>
      <c r="G215" s="4"/>
      <c r="H215" s="4"/>
      <c r="I215" s="4"/>
      <c r="K215" s="4"/>
      <c r="M215" s="4"/>
      <c r="O215" s="4"/>
      <c r="Q215" s="4"/>
      <c r="S215" s="4"/>
      <c r="U215" s="4"/>
    </row>
    <row r="216" spans="4:21" x14ac:dyDescent="0.25">
      <c r="D216" s="4"/>
      <c r="E216" s="4"/>
      <c r="F216" s="4"/>
      <c r="G216" s="4"/>
      <c r="H216" s="4"/>
      <c r="I216" s="4"/>
      <c r="K216" s="4"/>
      <c r="M216" s="4"/>
      <c r="O216" s="4"/>
      <c r="Q216" s="4"/>
      <c r="S216" s="4"/>
      <c r="U216" s="4"/>
    </row>
    <row r="217" spans="4:21" x14ac:dyDescent="0.25">
      <c r="D217" s="4"/>
      <c r="E217" s="4"/>
      <c r="F217" s="4"/>
      <c r="G217" s="4"/>
      <c r="H217" s="4"/>
      <c r="I217" s="4"/>
      <c r="K217" s="4"/>
      <c r="M217" s="4"/>
      <c r="O217" s="4"/>
      <c r="Q217" s="4"/>
      <c r="S217" s="4"/>
      <c r="U217" s="4"/>
    </row>
    <row r="218" spans="4:21" x14ac:dyDescent="0.25">
      <c r="D218" s="4"/>
      <c r="E218" s="4"/>
      <c r="F218" s="4"/>
      <c r="G218" s="4"/>
      <c r="H218" s="4"/>
      <c r="I218" s="4"/>
      <c r="K218" s="4"/>
      <c r="M218" s="4"/>
      <c r="O218" s="4"/>
      <c r="Q218" s="4"/>
      <c r="S218" s="4"/>
      <c r="U218" s="4"/>
    </row>
    <row r="219" spans="4:21" x14ac:dyDescent="0.25">
      <c r="D219" s="4"/>
      <c r="E219" s="4"/>
      <c r="F219" s="4"/>
      <c r="G219" s="4"/>
      <c r="H219" s="4"/>
      <c r="I219" s="4"/>
      <c r="K219" s="4"/>
      <c r="M219" s="4"/>
      <c r="O219" s="4"/>
      <c r="Q219" s="4"/>
      <c r="S219" s="4"/>
      <c r="U219" s="4"/>
    </row>
    <row r="220" spans="4:21" x14ac:dyDescent="0.25">
      <c r="D220" s="4"/>
      <c r="E220" s="4"/>
      <c r="F220" s="4"/>
      <c r="G220" s="4"/>
      <c r="H220" s="4"/>
      <c r="I220" s="4"/>
      <c r="K220" s="4"/>
      <c r="M220" s="4"/>
      <c r="O220" s="4"/>
      <c r="Q220" s="4"/>
      <c r="S220" s="4"/>
      <c r="U220" s="4"/>
    </row>
    <row r="221" spans="4:21" x14ac:dyDescent="0.25">
      <c r="D221" s="4"/>
      <c r="E221" s="4"/>
      <c r="F221" s="4"/>
      <c r="G221" s="4"/>
      <c r="H221" s="4"/>
      <c r="I221" s="4"/>
      <c r="K221" s="4"/>
      <c r="M221" s="4"/>
      <c r="O221" s="4"/>
      <c r="Q221" s="4"/>
      <c r="S221" s="4"/>
      <c r="U221" s="4"/>
    </row>
    <row r="222" spans="4:21" x14ac:dyDescent="0.25">
      <c r="D222" s="4"/>
      <c r="E222" s="4"/>
      <c r="F222" s="4"/>
      <c r="G222" s="4"/>
      <c r="H222" s="4"/>
      <c r="I222" s="4"/>
      <c r="K222" s="4"/>
      <c r="M222" s="4"/>
      <c r="O222" s="4"/>
      <c r="Q222" s="4"/>
      <c r="S222" s="4"/>
      <c r="U222" s="4"/>
    </row>
    <row r="223" spans="4:21" x14ac:dyDescent="0.25">
      <c r="D223" s="4"/>
      <c r="E223" s="4"/>
      <c r="F223" s="4"/>
      <c r="G223" s="4"/>
      <c r="H223" s="4"/>
      <c r="I223" s="4"/>
      <c r="K223" s="4"/>
      <c r="M223" s="4"/>
      <c r="O223" s="4"/>
      <c r="Q223" s="4"/>
      <c r="S223" s="4"/>
      <c r="U223" s="4"/>
    </row>
    <row r="224" spans="4:21" x14ac:dyDescent="0.25">
      <c r="D224" s="4"/>
      <c r="E224" s="4"/>
      <c r="F224" s="4"/>
      <c r="G224" s="4"/>
      <c r="H224" s="4"/>
      <c r="I224" s="4"/>
      <c r="K224" s="4"/>
      <c r="M224" s="4"/>
      <c r="O224" s="4"/>
      <c r="Q224" s="4"/>
      <c r="S224" s="4"/>
      <c r="U224" s="4"/>
    </row>
    <row r="225" spans="4:21" x14ac:dyDescent="0.25">
      <c r="D225" s="4"/>
      <c r="E225" s="4"/>
      <c r="F225" s="4"/>
      <c r="G225" s="4"/>
      <c r="H225" s="4"/>
      <c r="I225" s="4"/>
      <c r="K225" s="4"/>
      <c r="M225" s="4"/>
      <c r="O225" s="4"/>
      <c r="Q225" s="4"/>
      <c r="S225" s="4"/>
      <c r="U225" s="4"/>
    </row>
    <row r="226" spans="4:21" x14ac:dyDescent="0.25">
      <c r="D226" s="4"/>
      <c r="E226" s="4"/>
      <c r="F226" s="4"/>
      <c r="G226" s="4"/>
      <c r="H226" s="4"/>
      <c r="I226" s="4"/>
      <c r="K226" s="4"/>
      <c r="M226" s="4"/>
      <c r="O226" s="4"/>
      <c r="Q226" s="4"/>
      <c r="S226" s="4"/>
      <c r="U226" s="4"/>
    </row>
    <row r="227" spans="4:21" x14ac:dyDescent="0.25">
      <c r="D227" s="4"/>
      <c r="E227" s="4"/>
      <c r="F227" s="4"/>
      <c r="G227" s="4"/>
      <c r="H227" s="4"/>
      <c r="I227" s="4"/>
      <c r="K227" s="4"/>
      <c r="M227" s="4"/>
      <c r="O227" s="4"/>
      <c r="Q227" s="4"/>
      <c r="S227" s="4"/>
      <c r="U227" s="4"/>
    </row>
    <row r="228" spans="4:21" x14ac:dyDescent="0.25">
      <c r="D228" s="4"/>
      <c r="E228" s="4"/>
      <c r="F228" s="4"/>
      <c r="G228" s="4"/>
      <c r="H228" s="4"/>
      <c r="I228" s="4"/>
      <c r="K228" s="4"/>
      <c r="M228" s="4"/>
      <c r="O228" s="4"/>
      <c r="Q228" s="4"/>
      <c r="S228" s="4"/>
      <c r="U228" s="4"/>
    </row>
    <row r="229" spans="4:21" x14ac:dyDescent="0.25">
      <c r="D229" s="4"/>
      <c r="E229" s="4"/>
      <c r="F229" s="4"/>
      <c r="G229" s="4"/>
      <c r="H229" s="4"/>
      <c r="I229" s="4"/>
      <c r="K229" s="4"/>
      <c r="M229" s="4"/>
      <c r="O229" s="4"/>
      <c r="Q229" s="4"/>
      <c r="S229" s="4"/>
      <c r="U229" s="4"/>
    </row>
    <row r="230" spans="4:21" x14ac:dyDescent="0.25">
      <c r="D230" s="4"/>
      <c r="E230" s="4"/>
      <c r="F230" s="4"/>
      <c r="G230" s="4"/>
      <c r="H230" s="4"/>
      <c r="I230" s="4"/>
      <c r="K230" s="4"/>
      <c r="M230" s="4"/>
      <c r="O230" s="4"/>
      <c r="Q230" s="4"/>
      <c r="S230" s="4"/>
      <c r="U230" s="4"/>
    </row>
    <row r="231" spans="4:21" x14ac:dyDescent="0.25">
      <c r="D231" s="4"/>
      <c r="E231" s="4"/>
      <c r="F231" s="4"/>
      <c r="G231" s="4"/>
      <c r="H231" s="4"/>
      <c r="I231" s="4"/>
      <c r="K231" s="4"/>
      <c r="M231" s="4"/>
      <c r="O231" s="4"/>
      <c r="Q231" s="4"/>
      <c r="S231" s="4"/>
      <c r="U231" s="4"/>
    </row>
    <row r="232" spans="4:21" x14ac:dyDescent="0.25">
      <c r="D232" s="4"/>
      <c r="E232" s="4"/>
      <c r="F232" s="4"/>
      <c r="G232" s="4"/>
      <c r="H232" s="4"/>
      <c r="I232" s="4"/>
      <c r="K232" s="4"/>
      <c r="M232" s="4"/>
      <c r="O232" s="4"/>
      <c r="Q232" s="4"/>
      <c r="S232" s="4"/>
      <c r="U232" s="4"/>
    </row>
    <row r="233" spans="4:21" x14ac:dyDescent="0.25">
      <c r="D233" s="4"/>
      <c r="E233" s="4"/>
      <c r="F233" s="4"/>
      <c r="G233" s="4"/>
      <c r="H233" s="4"/>
      <c r="I233" s="4"/>
      <c r="K233" s="4"/>
      <c r="M233" s="4"/>
      <c r="O233" s="4"/>
      <c r="Q233" s="4"/>
      <c r="S233" s="4"/>
      <c r="U233" s="4"/>
    </row>
    <row r="234" spans="4:21" x14ac:dyDescent="0.25">
      <c r="D234" s="4"/>
      <c r="E234" s="4"/>
      <c r="F234" s="4"/>
      <c r="G234" s="4"/>
      <c r="H234" s="4"/>
      <c r="I234" s="4"/>
      <c r="K234" s="4"/>
      <c r="M234" s="4"/>
      <c r="O234" s="4"/>
      <c r="Q234" s="4"/>
      <c r="S234" s="4"/>
      <c r="U234" s="4"/>
    </row>
    <row r="235" spans="4:21" x14ac:dyDescent="0.25">
      <c r="D235" s="4"/>
      <c r="E235" s="4"/>
      <c r="F235" s="4"/>
      <c r="G235" s="4"/>
      <c r="H235" s="4"/>
      <c r="I235" s="4"/>
      <c r="K235" s="4"/>
      <c r="M235" s="4"/>
      <c r="O235" s="4"/>
      <c r="Q235" s="4"/>
      <c r="S235" s="4"/>
      <c r="U235" s="4"/>
    </row>
    <row r="236" spans="4:21" x14ac:dyDescent="0.25">
      <c r="D236" s="4"/>
      <c r="E236" s="4"/>
      <c r="F236" s="4"/>
      <c r="G236" s="4"/>
      <c r="H236" s="4"/>
      <c r="I236" s="4"/>
      <c r="K236" s="4"/>
      <c r="M236" s="4"/>
      <c r="O236" s="4"/>
      <c r="Q236" s="4"/>
      <c r="S236" s="4"/>
      <c r="U236" s="4"/>
    </row>
    <row r="237" spans="4:21" x14ac:dyDescent="0.25">
      <c r="D237" s="4"/>
      <c r="E237" s="4"/>
      <c r="F237" s="4"/>
      <c r="G237" s="4"/>
      <c r="H237" s="4"/>
      <c r="I237" s="4"/>
      <c r="K237" s="4"/>
      <c r="M237" s="4"/>
      <c r="O237" s="4"/>
      <c r="Q237" s="4"/>
      <c r="S237" s="4"/>
      <c r="U237" s="4"/>
    </row>
    <row r="238" spans="4:21" x14ac:dyDescent="0.25">
      <c r="D238" s="4"/>
      <c r="E238" s="4"/>
      <c r="F238" s="4"/>
      <c r="G238" s="4"/>
      <c r="H238" s="4"/>
      <c r="I238" s="4"/>
      <c r="K238" s="4"/>
      <c r="M238" s="4"/>
      <c r="O238" s="4"/>
      <c r="Q238" s="4"/>
      <c r="S238" s="4"/>
      <c r="U238" s="4"/>
    </row>
    <row r="239" spans="4:21" x14ac:dyDescent="0.25">
      <c r="D239" s="4"/>
      <c r="E239" s="4"/>
      <c r="F239" s="4"/>
      <c r="G239" s="4"/>
      <c r="H239" s="4"/>
      <c r="I239" s="4"/>
      <c r="K239" s="4"/>
      <c r="M239" s="4"/>
      <c r="O239" s="4"/>
      <c r="Q239" s="4"/>
      <c r="S239" s="4"/>
      <c r="U239" s="4"/>
    </row>
    <row r="240" spans="4:21" x14ac:dyDescent="0.25">
      <c r="D240" s="4"/>
      <c r="E240" s="4"/>
      <c r="F240" s="4"/>
      <c r="G240" s="4"/>
      <c r="H240" s="4"/>
      <c r="I240" s="4"/>
      <c r="K240" s="4"/>
      <c r="M240" s="4"/>
      <c r="O240" s="4"/>
      <c r="Q240" s="4"/>
      <c r="S240" s="4"/>
      <c r="U240" s="4"/>
    </row>
    <row r="241" spans="4:21" x14ac:dyDescent="0.25">
      <c r="D241" s="4"/>
      <c r="E241" s="4"/>
      <c r="F241" s="4"/>
      <c r="G241" s="4"/>
      <c r="H241" s="4"/>
      <c r="I241" s="4"/>
      <c r="K241" s="4"/>
      <c r="M241" s="4"/>
      <c r="O241" s="4"/>
      <c r="Q241" s="4"/>
      <c r="S241" s="4"/>
      <c r="U241" s="4"/>
    </row>
    <row r="242" spans="4:21" x14ac:dyDescent="0.25">
      <c r="D242" s="4"/>
      <c r="E242" s="4"/>
      <c r="F242" s="4"/>
      <c r="G242" s="4"/>
      <c r="H242" s="4"/>
      <c r="I242" s="4"/>
      <c r="K242" s="4"/>
      <c r="M242" s="4"/>
      <c r="O242" s="4"/>
      <c r="Q242" s="4"/>
      <c r="S242" s="4"/>
      <c r="U242" s="4"/>
    </row>
    <row r="243" spans="4:21" x14ac:dyDescent="0.25">
      <c r="D243" s="4"/>
      <c r="E243" s="4"/>
      <c r="F243" s="4"/>
      <c r="G243" s="4"/>
      <c r="H243" s="4"/>
      <c r="I243" s="4"/>
      <c r="K243" s="4"/>
      <c r="M243" s="4"/>
      <c r="O243" s="4"/>
      <c r="Q243" s="4"/>
      <c r="S243" s="4"/>
      <c r="U243" s="4"/>
    </row>
    <row r="244" spans="4:21" x14ac:dyDescent="0.25">
      <c r="D244" s="4"/>
      <c r="E244" s="4"/>
      <c r="F244" s="4"/>
      <c r="G244" s="4"/>
      <c r="H244" s="4"/>
      <c r="I244" s="4"/>
      <c r="K244" s="4"/>
      <c r="M244" s="4"/>
      <c r="O244" s="4"/>
      <c r="Q244" s="4"/>
      <c r="S244" s="4"/>
      <c r="U244" s="4"/>
    </row>
    <row r="245" spans="4:21" x14ac:dyDescent="0.25">
      <c r="D245" s="4"/>
      <c r="E245" s="4"/>
      <c r="F245" s="4"/>
      <c r="G245" s="4"/>
      <c r="H245" s="4"/>
      <c r="I245" s="4"/>
      <c r="K245" s="4"/>
      <c r="M245" s="4"/>
      <c r="O245" s="4"/>
      <c r="Q245" s="4"/>
      <c r="S245" s="4"/>
      <c r="U245" s="4"/>
    </row>
    <row r="246" spans="4:21" x14ac:dyDescent="0.25">
      <c r="D246" s="4"/>
      <c r="E246" s="4"/>
      <c r="F246" s="4"/>
      <c r="G246" s="4"/>
      <c r="H246" s="4"/>
      <c r="I246" s="4"/>
      <c r="K246" s="4"/>
      <c r="M246" s="4"/>
      <c r="O246" s="4"/>
      <c r="Q246" s="4"/>
      <c r="S246" s="4"/>
      <c r="U246" s="4"/>
    </row>
    <row r="247" spans="4:21" x14ac:dyDescent="0.25">
      <c r="D247" s="4"/>
      <c r="E247" s="4"/>
      <c r="F247" s="4"/>
      <c r="G247" s="4"/>
      <c r="H247" s="4"/>
      <c r="I247" s="4"/>
      <c r="K247" s="4"/>
      <c r="M247" s="4"/>
      <c r="O247" s="4"/>
      <c r="Q247" s="4"/>
      <c r="S247" s="4"/>
      <c r="U247" s="4"/>
    </row>
    <row r="248" spans="4:21" x14ac:dyDescent="0.25">
      <c r="D248" s="4"/>
      <c r="E248" s="4"/>
      <c r="F248" s="4"/>
      <c r="G248" s="4"/>
      <c r="H248" s="4"/>
      <c r="I248" s="4"/>
      <c r="K248" s="4"/>
      <c r="M248" s="4"/>
      <c r="O248" s="4"/>
      <c r="Q248" s="4"/>
      <c r="S248" s="4"/>
      <c r="U248" s="4"/>
    </row>
    <row r="249" spans="4:21" x14ac:dyDescent="0.25">
      <c r="D249" s="4"/>
      <c r="E249" s="4"/>
      <c r="F249" s="4"/>
      <c r="G249" s="4"/>
      <c r="H249" s="4"/>
      <c r="I249" s="4"/>
      <c r="K249" s="4"/>
      <c r="M249" s="4"/>
      <c r="O249" s="4"/>
      <c r="Q249" s="4"/>
      <c r="S249" s="4"/>
      <c r="U249" s="4"/>
    </row>
    <row r="250" spans="4:21" x14ac:dyDescent="0.25">
      <c r="D250" s="4"/>
      <c r="E250" s="4"/>
      <c r="F250" s="4"/>
      <c r="G250" s="4"/>
      <c r="H250" s="4"/>
      <c r="I250" s="4"/>
      <c r="K250" s="4"/>
      <c r="M250" s="4"/>
      <c r="O250" s="4"/>
      <c r="Q250" s="4"/>
      <c r="S250" s="4"/>
      <c r="U250" s="4"/>
    </row>
    <row r="251" spans="4:21" x14ac:dyDescent="0.25">
      <c r="D251" s="4"/>
      <c r="E251" s="4"/>
      <c r="F251" s="4"/>
      <c r="G251" s="4"/>
      <c r="H251" s="4"/>
      <c r="I251" s="4"/>
      <c r="K251" s="4"/>
      <c r="M251" s="4"/>
      <c r="O251" s="4"/>
      <c r="Q251" s="4"/>
      <c r="S251" s="4"/>
      <c r="U251" s="4"/>
    </row>
    <row r="252" spans="4:21" x14ac:dyDescent="0.25">
      <c r="D252" s="4"/>
      <c r="E252" s="4"/>
      <c r="F252" s="4"/>
      <c r="G252" s="4"/>
      <c r="H252" s="4"/>
      <c r="I252" s="4"/>
      <c r="K252" s="4"/>
      <c r="M252" s="4"/>
      <c r="O252" s="4"/>
      <c r="Q252" s="4"/>
      <c r="S252" s="4"/>
      <c r="U252" s="4"/>
    </row>
    <row r="253" spans="4:21" x14ac:dyDescent="0.25">
      <c r="D253" s="4"/>
      <c r="E253" s="4"/>
      <c r="F253" s="4"/>
      <c r="G253" s="4"/>
      <c r="H253" s="4"/>
      <c r="I253" s="4"/>
      <c r="K253" s="4"/>
      <c r="M253" s="4"/>
      <c r="O253" s="4"/>
      <c r="Q253" s="4"/>
      <c r="S253" s="4"/>
      <c r="U253" s="4"/>
    </row>
    <row r="254" spans="4:21" x14ac:dyDescent="0.25">
      <c r="D254" s="4"/>
      <c r="E254" s="4"/>
      <c r="F254" s="4"/>
      <c r="G254" s="4"/>
      <c r="H254" s="4"/>
      <c r="I254" s="4"/>
      <c r="K254" s="4"/>
      <c r="M254" s="4"/>
      <c r="O254" s="4"/>
      <c r="Q254" s="4"/>
      <c r="S254" s="4"/>
      <c r="U254" s="4"/>
    </row>
    <row r="255" spans="4:21" x14ac:dyDescent="0.25">
      <c r="D255" s="4"/>
      <c r="E255" s="4"/>
      <c r="F255" s="4"/>
      <c r="G255" s="4"/>
      <c r="H255" s="4"/>
      <c r="I255" s="4"/>
      <c r="K255" s="4"/>
      <c r="M255" s="4"/>
      <c r="O255" s="4"/>
      <c r="Q255" s="4"/>
      <c r="S255" s="4"/>
      <c r="U255" s="4"/>
    </row>
    <row r="256" spans="4:21" x14ac:dyDescent="0.25">
      <c r="D256" s="4"/>
      <c r="E256" s="4"/>
      <c r="F256" s="4"/>
      <c r="G256" s="4"/>
      <c r="H256" s="4"/>
      <c r="I256" s="4"/>
      <c r="K256" s="4"/>
      <c r="M256" s="4"/>
      <c r="O256" s="4"/>
      <c r="Q256" s="4"/>
      <c r="S256" s="4"/>
      <c r="U256" s="4"/>
    </row>
    <row r="257" spans="4:21" x14ac:dyDescent="0.25">
      <c r="D257" s="4"/>
      <c r="E257" s="4"/>
      <c r="F257" s="4"/>
      <c r="G257" s="4"/>
      <c r="H257" s="4"/>
      <c r="I257" s="4"/>
      <c r="K257" s="4"/>
      <c r="M257" s="4"/>
      <c r="O257" s="4"/>
      <c r="Q257" s="4"/>
      <c r="S257" s="4"/>
      <c r="U257" s="4"/>
    </row>
    <row r="258" spans="4:21" x14ac:dyDescent="0.25">
      <c r="D258" s="4"/>
      <c r="E258" s="4"/>
      <c r="F258" s="4"/>
      <c r="G258" s="4"/>
      <c r="H258" s="4"/>
      <c r="I258" s="4"/>
      <c r="K258" s="4"/>
      <c r="M258" s="4"/>
      <c r="O258" s="4"/>
      <c r="Q258" s="4"/>
      <c r="S258" s="4"/>
      <c r="U258" s="4"/>
    </row>
    <row r="259" spans="4:21" x14ac:dyDescent="0.25">
      <c r="D259" s="4"/>
      <c r="E259" s="4"/>
      <c r="F259" s="4"/>
      <c r="G259" s="4"/>
      <c r="H259" s="4"/>
      <c r="I259" s="4"/>
      <c r="K259" s="4"/>
      <c r="M259" s="4"/>
      <c r="O259" s="4"/>
      <c r="Q259" s="4"/>
      <c r="S259" s="4"/>
      <c r="U259" s="4"/>
    </row>
    <row r="260" spans="4:21" x14ac:dyDescent="0.25">
      <c r="D260" s="4"/>
      <c r="E260" s="4"/>
      <c r="F260" s="4"/>
      <c r="G260" s="4"/>
      <c r="H260" s="4"/>
      <c r="I260" s="4"/>
      <c r="K260" s="4"/>
      <c r="M260" s="4"/>
      <c r="O260" s="4"/>
      <c r="Q260" s="4"/>
      <c r="S260" s="4"/>
      <c r="U260" s="4"/>
    </row>
    <row r="261" spans="4:21" x14ac:dyDescent="0.25">
      <c r="D261" s="4"/>
      <c r="E261" s="4"/>
      <c r="F261" s="4"/>
      <c r="G261" s="4"/>
      <c r="H261" s="4"/>
      <c r="I261" s="4"/>
      <c r="K261" s="4"/>
      <c r="M261" s="4"/>
      <c r="O261" s="4"/>
      <c r="Q261" s="4"/>
      <c r="S261" s="4"/>
      <c r="U261" s="4"/>
    </row>
    <row r="262" spans="4:21" x14ac:dyDescent="0.25">
      <c r="D262" s="4"/>
      <c r="E262" s="4"/>
      <c r="F262" s="4"/>
      <c r="G262" s="4"/>
      <c r="H262" s="4"/>
      <c r="I262" s="4"/>
      <c r="K262" s="4"/>
      <c r="M262" s="4"/>
      <c r="O262" s="4"/>
      <c r="Q262" s="4"/>
      <c r="S262" s="4"/>
      <c r="U262" s="4"/>
    </row>
    <row r="263" spans="4:21" x14ac:dyDescent="0.25">
      <c r="D263" s="4"/>
      <c r="E263" s="4"/>
      <c r="F263" s="4"/>
      <c r="G263" s="4"/>
      <c r="H263" s="4"/>
      <c r="I263" s="4"/>
      <c r="K263" s="4"/>
      <c r="M263" s="4"/>
      <c r="O263" s="4"/>
      <c r="Q263" s="4"/>
      <c r="S263" s="4"/>
      <c r="U263" s="4"/>
    </row>
    <row r="264" spans="4:21" x14ac:dyDescent="0.25">
      <c r="D264" s="4"/>
      <c r="E264" s="4"/>
      <c r="F264" s="4"/>
      <c r="G264" s="4"/>
      <c r="H264" s="4"/>
      <c r="I264" s="4"/>
      <c r="K264" s="4"/>
      <c r="M264" s="4"/>
      <c r="O264" s="4"/>
      <c r="Q264" s="4"/>
      <c r="S264" s="4"/>
      <c r="U264" s="4"/>
    </row>
    <row r="265" spans="4:21" x14ac:dyDescent="0.25">
      <c r="D265" s="4"/>
      <c r="E265" s="4"/>
      <c r="F265" s="4"/>
      <c r="G265" s="4"/>
      <c r="H265" s="4"/>
      <c r="I265" s="4"/>
      <c r="K265" s="4"/>
      <c r="M265" s="4"/>
      <c r="O265" s="4"/>
      <c r="Q265" s="4"/>
      <c r="S265" s="4"/>
      <c r="U265" s="4"/>
    </row>
    <row r="266" spans="4:21" x14ac:dyDescent="0.25">
      <c r="D266" s="4"/>
      <c r="E266" s="4"/>
      <c r="F266" s="4"/>
      <c r="G266" s="4"/>
      <c r="H266" s="4"/>
      <c r="I266" s="4"/>
      <c r="K266" s="4"/>
      <c r="M266" s="4"/>
      <c r="O266" s="4"/>
      <c r="Q266" s="4"/>
      <c r="S266" s="4"/>
      <c r="U266" s="4"/>
    </row>
    <row r="267" spans="4:21" x14ac:dyDescent="0.25">
      <c r="D267" s="4"/>
      <c r="E267" s="4"/>
      <c r="F267" s="4"/>
      <c r="G267" s="4"/>
      <c r="H267" s="4"/>
      <c r="I267" s="4"/>
      <c r="K267" s="4"/>
      <c r="M267" s="4"/>
      <c r="O267" s="4"/>
      <c r="Q267" s="4"/>
      <c r="S267" s="4"/>
      <c r="U267" s="4"/>
    </row>
    <row r="268" spans="4:21" x14ac:dyDescent="0.25">
      <c r="D268" s="4"/>
      <c r="E268" s="4"/>
      <c r="F268" s="4"/>
      <c r="G268" s="4"/>
      <c r="H268" s="4"/>
      <c r="I268" s="4"/>
      <c r="K268" s="4"/>
      <c r="M268" s="4"/>
      <c r="O268" s="4"/>
      <c r="Q268" s="4"/>
      <c r="S268" s="4"/>
      <c r="U268" s="4"/>
    </row>
    <row r="269" spans="4:21" x14ac:dyDescent="0.25">
      <c r="D269" s="4"/>
      <c r="E269" s="4"/>
      <c r="F269" s="4"/>
      <c r="G269" s="4"/>
      <c r="H269" s="4"/>
      <c r="I269" s="4"/>
      <c r="K269" s="4"/>
      <c r="M269" s="4"/>
      <c r="O269" s="4"/>
      <c r="Q269" s="4"/>
      <c r="S269" s="4"/>
      <c r="U269" s="4"/>
    </row>
    <row r="270" spans="4:21" x14ac:dyDescent="0.25">
      <c r="D270" s="4"/>
      <c r="E270" s="4"/>
      <c r="F270" s="4"/>
      <c r="G270" s="4"/>
      <c r="H270" s="4"/>
      <c r="I270" s="4"/>
      <c r="K270" s="4"/>
      <c r="M270" s="4"/>
      <c r="O270" s="4"/>
      <c r="Q270" s="4"/>
      <c r="S270" s="4"/>
      <c r="U270" s="4"/>
    </row>
    <row r="271" spans="4:21" x14ac:dyDescent="0.25">
      <c r="D271" s="4"/>
      <c r="E271" s="4"/>
      <c r="F271" s="4"/>
      <c r="G271" s="4"/>
      <c r="H271" s="4"/>
      <c r="I271" s="4"/>
      <c r="K271" s="4"/>
      <c r="M271" s="4"/>
      <c r="O271" s="4"/>
      <c r="Q271" s="4"/>
      <c r="S271" s="4"/>
      <c r="U271" s="4"/>
    </row>
    <row r="272" spans="4:21" x14ac:dyDescent="0.25">
      <c r="D272" s="4"/>
      <c r="E272" s="4"/>
      <c r="F272" s="4"/>
      <c r="G272" s="4"/>
      <c r="H272" s="4"/>
      <c r="I272" s="4"/>
      <c r="K272" s="4"/>
      <c r="M272" s="4"/>
      <c r="O272" s="4"/>
      <c r="Q272" s="4"/>
      <c r="S272" s="4"/>
      <c r="U272" s="4"/>
    </row>
    <row r="273" spans="4:21" x14ac:dyDescent="0.25">
      <c r="D273" s="4"/>
      <c r="E273" s="4"/>
      <c r="F273" s="4"/>
      <c r="G273" s="4"/>
      <c r="H273" s="4"/>
      <c r="I273" s="4"/>
      <c r="K273" s="4"/>
      <c r="M273" s="4"/>
      <c r="O273" s="4"/>
      <c r="Q273" s="4"/>
      <c r="S273" s="4"/>
      <c r="U273" s="4"/>
    </row>
    <row r="274" spans="4:21" x14ac:dyDescent="0.25">
      <c r="D274" s="4"/>
      <c r="E274" s="4"/>
      <c r="F274" s="4"/>
      <c r="G274" s="4"/>
      <c r="H274" s="4"/>
      <c r="I274" s="4"/>
      <c r="K274" s="4"/>
      <c r="M274" s="4"/>
      <c r="O274" s="4"/>
      <c r="Q274" s="4"/>
      <c r="S274" s="4"/>
      <c r="U274" s="4"/>
    </row>
    <row r="275" spans="4:21" x14ac:dyDescent="0.25">
      <c r="D275" s="4"/>
      <c r="E275" s="4"/>
      <c r="F275" s="4"/>
      <c r="G275" s="4"/>
      <c r="H275" s="4"/>
      <c r="I275" s="4"/>
      <c r="K275" s="4"/>
      <c r="M275" s="4"/>
      <c r="O275" s="4"/>
      <c r="Q275" s="4"/>
      <c r="S275" s="4"/>
      <c r="U275" s="4"/>
    </row>
    <row r="276" spans="4:21" x14ac:dyDescent="0.25">
      <c r="D276" s="4"/>
      <c r="E276" s="4"/>
      <c r="F276" s="4"/>
      <c r="G276" s="4"/>
      <c r="H276" s="4"/>
      <c r="I276" s="4"/>
      <c r="K276" s="4"/>
      <c r="M276" s="4"/>
      <c r="O276" s="4"/>
      <c r="Q276" s="4"/>
      <c r="S276" s="4"/>
      <c r="U276" s="4"/>
    </row>
    <row r="277" spans="4:21" x14ac:dyDescent="0.25">
      <c r="D277" s="4"/>
      <c r="E277" s="4"/>
      <c r="F277" s="4"/>
      <c r="G277" s="4"/>
      <c r="H277" s="4"/>
      <c r="I277" s="4"/>
      <c r="K277" s="4"/>
      <c r="M277" s="4"/>
      <c r="O277" s="4"/>
      <c r="Q277" s="4"/>
      <c r="S277" s="4"/>
      <c r="U277" s="4"/>
    </row>
    <row r="278" spans="4:21" x14ac:dyDescent="0.25">
      <c r="D278" s="4"/>
      <c r="E278" s="4"/>
      <c r="F278" s="4"/>
      <c r="G278" s="4"/>
      <c r="H278" s="4"/>
      <c r="I278" s="4"/>
      <c r="K278" s="4"/>
      <c r="M278" s="4"/>
      <c r="O278" s="4"/>
      <c r="Q278" s="4"/>
      <c r="S278" s="4"/>
      <c r="U278" s="4"/>
    </row>
    <row r="279" spans="4:21" x14ac:dyDescent="0.25">
      <c r="D279" s="4"/>
      <c r="E279" s="4"/>
      <c r="F279" s="4"/>
      <c r="G279" s="4"/>
      <c r="H279" s="4"/>
      <c r="I279" s="4"/>
      <c r="K279" s="4"/>
      <c r="M279" s="4"/>
      <c r="O279" s="4"/>
      <c r="Q279" s="4"/>
      <c r="S279" s="4"/>
      <c r="U279" s="4"/>
    </row>
    <row r="280" spans="4:21" x14ac:dyDescent="0.25">
      <c r="D280" s="4"/>
      <c r="E280" s="4"/>
      <c r="F280" s="4"/>
      <c r="G280" s="4"/>
      <c r="H280" s="4"/>
      <c r="I280" s="4"/>
      <c r="K280" s="4"/>
      <c r="M280" s="4"/>
      <c r="O280" s="4"/>
      <c r="Q280" s="4"/>
      <c r="S280" s="4"/>
      <c r="U280" s="4"/>
    </row>
    <row r="281" spans="4:21" x14ac:dyDescent="0.25">
      <c r="D281" s="4"/>
      <c r="E281" s="4"/>
      <c r="F281" s="4"/>
      <c r="G281" s="4"/>
      <c r="H281" s="4"/>
      <c r="I281" s="4"/>
      <c r="K281" s="4"/>
      <c r="M281" s="4"/>
      <c r="O281" s="4"/>
      <c r="Q281" s="4"/>
      <c r="S281" s="4"/>
      <c r="U281" s="4"/>
    </row>
    <row r="282" spans="4:21" x14ac:dyDescent="0.25">
      <c r="D282" s="4"/>
      <c r="E282" s="4"/>
      <c r="F282" s="4"/>
      <c r="G282" s="4"/>
      <c r="H282" s="4"/>
      <c r="I282" s="4"/>
      <c r="K282" s="4"/>
      <c r="M282" s="4"/>
      <c r="O282" s="4"/>
      <c r="Q282" s="4"/>
      <c r="S282" s="4"/>
      <c r="U282" s="4"/>
    </row>
    <row r="283" spans="4:21" x14ac:dyDescent="0.25">
      <c r="D283" s="4"/>
      <c r="E283" s="4"/>
      <c r="F283" s="4"/>
      <c r="G283" s="4"/>
      <c r="H283" s="4"/>
      <c r="I283" s="4"/>
      <c r="K283" s="4"/>
      <c r="M283" s="4"/>
      <c r="O283" s="4"/>
      <c r="Q283" s="4"/>
      <c r="S283" s="4"/>
      <c r="U283" s="4"/>
    </row>
    <row r="284" spans="4:21" x14ac:dyDescent="0.25">
      <c r="D284" s="4"/>
      <c r="E284" s="4"/>
      <c r="F284" s="4"/>
      <c r="G284" s="4"/>
      <c r="H284" s="4"/>
      <c r="I284" s="4"/>
      <c r="K284" s="4"/>
      <c r="M284" s="4"/>
      <c r="O284" s="4"/>
      <c r="Q284" s="4"/>
      <c r="S284" s="4"/>
      <c r="U284" s="4"/>
    </row>
    <row r="285" spans="4:21" x14ac:dyDescent="0.25">
      <c r="D285" s="4"/>
      <c r="E285" s="4"/>
      <c r="F285" s="4"/>
      <c r="G285" s="4"/>
      <c r="H285" s="4"/>
      <c r="I285" s="4"/>
      <c r="K285" s="4"/>
      <c r="M285" s="4"/>
      <c r="O285" s="4"/>
      <c r="Q285" s="4"/>
      <c r="S285" s="4"/>
      <c r="U285" s="4"/>
    </row>
    <row r="286" spans="4:21" x14ac:dyDescent="0.25">
      <c r="D286" s="4"/>
      <c r="E286" s="4"/>
      <c r="F286" s="4"/>
      <c r="G286" s="4"/>
      <c r="H286" s="4"/>
      <c r="I286" s="4"/>
      <c r="K286" s="4"/>
      <c r="M286" s="4"/>
      <c r="O286" s="4"/>
      <c r="Q286" s="4"/>
      <c r="S286" s="4"/>
      <c r="U286" s="4"/>
    </row>
    <row r="287" spans="4:21" x14ac:dyDescent="0.25">
      <c r="D287" s="4"/>
      <c r="E287" s="4"/>
      <c r="F287" s="4"/>
      <c r="G287" s="4"/>
      <c r="H287" s="4"/>
      <c r="I287" s="4"/>
      <c r="K287" s="4"/>
      <c r="M287" s="4"/>
      <c r="O287" s="4"/>
      <c r="Q287" s="4"/>
      <c r="S287" s="4"/>
      <c r="U287" s="4"/>
    </row>
    <row r="288" spans="4:21" x14ac:dyDescent="0.25">
      <c r="D288" s="4"/>
      <c r="E288" s="4"/>
      <c r="F288" s="4"/>
      <c r="G288" s="4"/>
      <c r="H288" s="4"/>
      <c r="I288" s="4"/>
      <c r="K288" s="4"/>
      <c r="M288" s="4"/>
      <c r="O288" s="4"/>
      <c r="Q288" s="4"/>
      <c r="S288" s="4"/>
      <c r="U288" s="4"/>
    </row>
    <row r="289" spans="4:21" x14ac:dyDescent="0.25">
      <c r="D289" s="4"/>
      <c r="E289" s="4"/>
      <c r="F289" s="4"/>
      <c r="G289" s="4"/>
      <c r="H289" s="4"/>
      <c r="I289" s="4"/>
      <c r="K289" s="4"/>
      <c r="M289" s="4"/>
      <c r="O289" s="4"/>
      <c r="Q289" s="4"/>
      <c r="S289" s="4"/>
      <c r="U289" s="4"/>
    </row>
    <row r="290" spans="4:21" x14ac:dyDescent="0.25">
      <c r="D290" s="4"/>
      <c r="E290" s="4"/>
      <c r="F290" s="4"/>
      <c r="G290" s="4"/>
      <c r="H290" s="4"/>
      <c r="I290" s="4"/>
      <c r="K290" s="4"/>
      <c r="M290" s="4"/>
      <c r="O290" s="4"/>
      <c r="Q290" s="4"/>
      <c r="S290" s="4"/>
      <c r="U290" s="4"/>
    </row>
    <row r="291" spans="4:21" x14ac:dyDescent="0.25">
      <c r="D291" s="4"/>
      <c r="E291" s="4"/>
      <c r="F291" s="4"/>
      <c r="G291" s="4"/>
      <c r="H291" s="4"/>
      <c r="I291" s="4"/>
      <c r="K291" s="4"/>
      <c r="M291" s="4"/>
      <c r="O291" s="4"/>
      <c r="Q291" s="4"/>
      <c r="S291" s="4"/>
      <c r="U291" s="4"/>
    </row>
    <row r="292" spans="4:21" x14ac:dyDescent="0.25">
      <c r="D292" s="4"/>
      <c r="E292" s="4"/>
      <c r="F292" s="4"/>
      <c r="G292" s="4"/>
      <c r="H292" s="4"/>
      <c r="I292" s="4"/>
      <c r="K292" s="4"/>
      <c r="M292" s="4"/>
      <c r="O292" s="4"/>
      <c r="Q292" s="4"/>
      <c r="S292" s="4"/>
      <c r="U292" s="4"/>
    </row>
    <row r="293" spans="4:21" x14ac:dyDescent="0.25">
      <c r="D293" s="4"/>
      <c r="E293" s="4"/>
      <c r="F293" s="4"/>
      <c r="G293" s="4"/>
      <c r="H293" s="4"/>
      <c r="I293" s="4"/>
      <c r="K293" s="4"/>
      <c r="M293" s="4"/>
      <c r="O293" s="4"/>
      <c r="Q293" s="4"/>
      <c r="S293" s="4"/>
      <c r="U293" s="4"/>
    </row>
    <row r="294" spans="4:21" x14ac:dyDescent="0.25">
      <c r="D294" s="4"/>
      <c r="E294" s="4"/>
      <c r="F294" s="4"/>
      <c r="G294" s="4"/>
      <c r="H294" s="4"/>
      <c r="I294" s="4"/>
      <c r="K294" s="4"/>
      <c r="M294" s="4"/>
      <c r="O294" s="4"/>
      <c r="Q294" s="4"/>
      <c r="S294" s="4"/>
      <c r="U294" s="4"/>
    </row>
    <row r="295" spans="4:21" x14ac:dyDescent="0.25">
      <c r="D295" s="4"/>
      <c r="E295" s="4"/>
      <c r="F295" s="4"/>
      <c r="G295" s="4"/>
      <c r="H295" s="4"/>
      <c r="I295" s="4"/>
      <c r="K295" s="4"/>
      <c r="M295" s="4"/>
      <c r="O295" s="4"/>
      <c r="Q295" s="4"/>
      <c r="S295" s="4"/>
      <c r="U295" s="4"/>
    </row>
    <row r="296" spans="4:21" x14ac:dyDescent="0.25">
      <c r="D296" s="4"/>
      <c r="E296" s="4"/>
      <c r="F296" s="4"/>
      <c r="G296" s="4"/>
      <c r="H296" s="4"/>
      <c r="I296" s="4"/>
      <c r="K296" s="4"/>
      <c r="M296" s="4"/>
      <c r="O296" s="4"/>
      <c r="Q296" s="4"/>
      <c r="S296" s="4"/>
      <c r="U296" s="4"/>
    </row>
    <row r="297" spans="4:21" x14ac:dyDescent="0.25">
      <c r="D297" s="4"/>
      <c r="E297" s="4"/>
      <c r="F297" s="4"/>
      <c r="G297" s="4"/>
      <c r="H297" s="4"/>
      <c r="I297" s="4"/>
      <c r="K297" s="4"/>
      <c r="M297" s="4"/>
      <c r="O297" s="4"/>
      <c r="Q297" s="4"/>
      <c r="S297" s="4"/>
      <c r="U297" s="4"/>
    </row>
    <row r="298" spans="4:21" x14ac:dyDescent="0.25">
      <c r="D298" s="4"/>
      <c r="E298" s="4"/>
      <c r="F298" s="4"/>
      <c r="G298" s="4"/>
      <c r="H298" s="4"/>
      <c r="I298" s="4"/>
      <c r="K298" s="4"/>
      <c r="M298" s="4"/>
      <c r="O298" s="4"/>
      <c r="Q298" s="4"/>
      <c r="S298" s="4"/>
      <c r="U298" s="4"/>
    </row>
    <row r="299" spans="4:21" x14ac:dyDescent="0.25">
      <c r="D299" s="4"/>
      <c r="E299" s="4"/>
      <c r="F299" s="4"/>
      <c r="G299" s="4"/>
      <c r="H299" s="4"/>
      <c r="I299" s="4"/>
      <c r="K299" s="4"/>
      <c r="M299" s="4"/>
      <c r="O299" s="4"/>
      <c r="Q299" s="4"/>
      <c r="S299" s="4"/>
      <c r="U299" s="4"/>
    </row>
    <row r="300" spans="4:21" x14ac:dyDescent="0.25">
      <c r="D300" s="4"/>
      <c r="E300" s="4"/>
      <c r="F300" s="4"/>
      <c r="G300" s="4"/>
      <c r="H300" s="4"/>
      <c r="I300" s="4"/>
      <c r="K300" s="4"/>
      <c r="M300" s="4"/>
      <c r="O300" s="4"/>
      <c r="Q300" s="4"/>
      <c r="S300" s="4"/>
      <c r="U300" s="4"/>
    </row>
    <row r="301" spans="4:21" x14ac:dyDescent="0.25">
      <c r="D301" s="4"/>
      <c r="E301" s="4"/>
      <c r="F301" s="4"/>
      <c r="G301" s="4"/>
      <c r="H301" s="4"/>
      <c r="I301" s="4"/>
      <c r="K301" s="4"/>
      <c r="M301" s="4"/>
      <c r="O301" s="4"/>
      <c r="Q301" s="4"/>
      <c r="S301" s="4"/>
      <c r="U301" s="4"/>
    </row>
    <row r="302" spans="4:21" x14ac:dyDescent="0.25">
      <c r="D302" s="4"/>
      <c r="E302" s="4"/>
      <c r="F302" s="4"/>
      <c r="G302" s="4"/>
      <c r="H302" s="4"/>
      <c r="I302" s="4"/>
      <c r="K302" s="4"/>
      <c r="M302" s="4"/>
      <c r="O302" s="4"/>
      <c r="Q302" s="4"/>
      <c r="S302" s="4"/>
      <c r="U302" s="4"/>
    </row>
    <row r="303" spans="4:21" x14ac:dyDescent="0.25">
      <c r="D303" s="4"/>
      <c r="E303" s="4"/>
      <c r="F303" s="4"/>
      <c r="G303" s="4"/>
      <c r="H303" s="4"/>
      <c r="I303" s="4"/>
      <c r="K303" s="4"/>
      <c r="M303" s="4"/>
      <c r="O303" s="4"/>
      <c r="Q303" s="4"/>
      <c r="S303" s="4"/>
      <c r="U303" s="4"/>
    </row>
    <row r="304" spans="4:21" x14ac:dyDescent="0.25">
      <c r="D304" s="4"/>
      <c r="E304" s="4"/>
      <c r="F304" s="4"/>
      <c r="G304" s="4"/>
      <c r="H304" s="4"/>
      <c r="I304" s="4"/>
      <c r="K304" s="4"/>
      <c r="M304" s="4"/>
      <c r="O304" s="4"/>
      <c r="Q304" s="4"/>
      <c r="S304" s="4"/>
      <c r="U304" s="4"/>
    </row>
    <row r="305" spans="4:21" x14ac:dyDescent="0.25">
      <c r="D305" s="4"/>
      <c r="E305" s="4"/>
      <c r="F305" s="4"/>
      <c r="G305" s="4"/>
      <c r="H305" s="4"/>
      <c r="I305" s="4"/>
      <c r="K305" s="4"/>
      <c r="M305" s="4"/>
      <c r="O305" s="4"/>
      <c r="Q305" s="4"/>
      <c r="S305" s="4"/>
      <c r="U305" s="4"/>
    </row>
    <row r="306" spans="4:21" x14ac:dyDescent="0.25">
      <c r="D306" s="4"/>
      <c r="E306" s="4"/>
      <c r="F306" s="4"/>
      <c r="G306" s="4"/>
      <c r="H306" s="4"/>
      <c r="I306" s="4"/>
      <c r="K306" s="4"/>
      <c r="M306" s="4"/>
      <c r="O306" s="4"/>
      <c r="Q306" s="4"/>
      <c r="S306" s="4"/>
      <c r="U306" s="4"/>
    </row>
    <row r="307" spans="4:21" x14ac:dyDescent="0.25">
      <c r="D307" s="4"/>
      <c r="E307" s="4"/>
      <c r="F307" s="4"/>
      <c r="G307" s="4"/>
      <c r="H307" s="4"/>
      <c r="I307" s="4"/>
      <c r="K307" s="4"/>
      <c r="M307" s="4"/>
      <c r="O307" s="4"/>
      <c r="Q307" s="4"/>
      <c r="S307" s="4"/>
      <c r="U307" s="4"/>
    </row>
    <row r="308" spans="4:21" x14ac:dyDescent="0.25">
      <c r="D308" s="4"/>
      <c r="E308" s="4"/>
      <c r="F308" s="4"/>
      <c r="G308" s="4"/>
      <c r="H308" s="4"/>
      <c r="I308" s="4"/>
      <c r="K308" s="4"/>
      <c r="M308" s="4"/>
      <c r="O308" s="4"/>
      <c r="Q308" s="4"/>
      <c r="S308" s="4"/>
      <c r="U308" s="4"/>
    </row>
    <row r="309" spans="4:21" x14ac:dyDescent="0.25">
      <c r="D309" s="4"/>
      <c r="E309" s="4"/>
      <c r="F309" s="4"/>
      <c r="G309" s="4"/>
      <c r="H309" s="4"/>
      <c r="I309" s="4"/>
      <c r="K309" s="4"/>
      <c r="M309" s="4"/>
      <c r="O309" s="4"/>
      <c r="Q309" s="4"/>
      <c r="S309" s="4"/>
      <c r="U309" s="4"/>
    </row>
    <row r="310" spans="4:21" x14ac:dyDescent="0.25">
      <c r="D310" s="4"/>
      <c r="E310" s="4"/>
      <c r="F310" s="4"/>
      <c r="G310" s="4"/>
      <c r="H310" s="4"/>
      <c r="I310" s="4"/>
      <c r="K310" s="4"/>
      <c r="M310" s="4"/>
      <c r="O310" s="4"/>
      <c r="Q310" s="4"/>
      <c r="S310" s="4"/>
      <c r="U310" s="4"/>
    </row>
    <row r="311" spans="4:21" x14ac:dyDescent="0.25">
      <c r="D311" s="4"/>
      <c r="E311" s="4"/>
      <c r="F311" s="4"/>
      <c r="G311" s="4"/>
      <c r="H311" s="4"/>
      <c r="I311" s="4"/>
      <c r="K311" s="4"/>
      <c r="M311" s="4"/>
      <c r="O311" s="4"/>
      <c r="Q311" s="4"/>
      <c r="S311" s="4"/>
      <c r="U311" s="4"/>
    </row>
    <row r="312" spans="4:21" x14ac:dyDescent="0.25">
      <c r="D312" s="4"/>
      <c r="E312" s="4"/>
      <c r="F312" s="4"/>
      <c r="G312" s="4"/>
      <c r="H312" s="4"/>
      <c r="I312" s="4"/>
      <c r="K312" s="4"/>
      <c r="M312" s="4"/>
      <c r="O312" s="4"/>
      <c r="Q312" s="4"/>
      <c r="S312" s="4"/>
      <c r="U312" s="4"/>
    </row>
    <row r="313" spans="4:21" x14ac:dyDescent="0.25">
      <c r="D313" s="4"/>
      <c r="E313" s="4"/>
      <c r="F313" s="4"/>
      <c r="G313" s="4"/>
      <c r="H313" s="4"/>
      <c r="I313" s="4"/>
      <c r="K313" s="4"/>
      <c r="M313" s="4"/>
      <c r="O313" s="4"/>
      <c r="Q313" s="4"/>
      <c r="S313" s="4"/>
      <c r="U313" s="4"/>
    </row>
    <row r="314" spans="4:21" x14ac:dyDescent="0.25">
      <c r="D314" s="4"/>
      <c r="E314" s="4"/>
      <c r="F314" s="4"/>
      <c r="G314" s="4"/>
      <c r="H314" s="4"/>
      <c r="I314" s="4"/>
      <c r="K314" s="4"/>
      <c r="M314" s="4"/>
      <c r="O314" s="4"/>
      <c r="Q314" s="4"/>
      <c r="S314" s="4"/>
      <c r="U314" s="4"/>
    </row>
    <row r="315" spans="4:21" x14ac:dyDescent="0.25">
      <c r="D315" s="4"/>
      <c r="E315" s="4"/>
      <c r="F315" s="4"/>
      <c r="G315" s="4"/>
      <c r="H315" s="4"/>
      <c r="I315" s="4"/>
      <c r="K315" s="4"/>
      <c r="M315" s="4"/>
      <c r="O315" s="4"/>
      <c r="Q315" s="4"/>
      <c r="S315" s="4"/>
      <c r="U315" s="4"/>
    </row>
    <row r="316" spans="4:21" x14ac:dyDescent="0.25">
      <c r="D316" s="4"/>
      <c r="E316" s="4"/>
      <c r="F316" s="4"/>
      <c r="G316" s="4"/>
      <c r="H316" s="4"/>
      <c r="I316" s="4"/>
      <c r="K316" s="4"/>
      <c r="M316" s="4"/>
      <c r="O316" s="4"/>
      <c r="Q316" s="4"/>
      <c r="S316" s="4"/>
      <c r="U316" s="4"/>
    </row>
    <row r="317" spans="4:21" x14ac:dyDescent="0.25">
      <c r="D317" s="4"/>
      <c r="E317" s="4"/>
      <c r="F317" s="4"/>
      <c r="G317" s="4"/>
      <c r="H317" s="4"/>
      <c r="I317" s="4"/>
      <c r="K317" s="4"/>
      <c r="M317" s="4"/>
      <c r="O317" s="4"/>
      <c r="Q317" s="4"/>
      <c r="S317" s="4"/>
      <c r="U317" s="4"/>
    </row>
    <row r="318" spans="4:21" x14ac:dyDescent="0.25">
      <c r="D318" s="4"/>
      <c r="E318" s="4"/>
      <c r="F318" s="4"/>
      <c r="G318" s="4"/>
      <c r="H318" s="4"/>
      <c r="I318" s="4"/>
      <c r="K318" s="4"/>
      <c r="M318" s="4"/>
      <c r="O318" s="4"/>
      <c r="Q318" s="4"/>
      <c r="S318" s="4"/>
      <c r="U318" s="4"/>
    </row>
    <row r="319" spans="4:21" x14ac:dyDescent="0.25">
      <c r="D319" s="4"/>
      <c r="E319" s="4"/>
      <c r="F319" s="4"/>
      <c r="G319" s="4"/>
      <c r="H319" s="4"/>
      <c r="I319" s="4"/>
      <c r="K319" s="4"/>
      <c r="M319" s="4"/>
      <c r="O319" s="4"/>
      <c r="Q319" s="4"/>
      <c r="S319" s="4"/>
      <c r="U319" s="4"/>
    </row>
    <row r="320" spans="4:21" x14ac:dyDescent="0.25">
      <c r="D320" s="4"/>
      <c r="E320" s="4"/>
      <c r="F320" s="4"/>
      <c r="G320" s="4"/>
      <c r="H320" s="4"/>
      <c r="I320" s="4"/>
      <c r="K320" s="4"/>
      <c r="M320" s="4"/>
      <c r="O320" s="4"/>
      <c r="Q320" s="4"/>
      <c r="S320" s="4"/>
      <c r="U320" s="4"/>
    </row>
    <row r="321" spans="4:21" x14ac:dyDescent="0.25">
      <c r="D321" s="4"/>
      <c r="E321" s="4"/>
      <c r="F321" s="4"/>
      <c r="G321" s="4"/>
      <c r="H321" s="4"/>
      <c r="I321" s="4"/>
      <c r="K321" s="4"/>
      <c r="M321" s="4"/>
      <c r="O321" s="4"/>
      <c r="Q321" s="4"/>
      <c r="S321" s="4"/>
      <c r="U321" s="4"/>
    </row>
    <row r="322" spans="4:21" x14ac:dyDescent="0.25">
      <c r="D322" s="4"/>
      <c r="E322" s="4"/>
      <c r="F322" s="4"/>
      <c r="G322" s="4"/>
      <c r="H322" s="4"/>
      <c r="I322" s="4"/>
      <c r="K322" s="4"/>
      <c r="M322" s="4"/>
      <c r="O322" s="4"/>
      <c r="Q322" s="4"/>
      <c r="S322" s="4"/>
      <c r="U322" s="4"/>
    </row>
    <row r="323" spans="4:21" x14ac:dyDescent="0.25">
      <c r="D323" s="4"/>
      <c r="E323" s="4"/>
      <c r="F323" s="4"/>
      <c r="G323" s="4"/>
      <c r="H323" s="4"/>
      <c r="I323" s="4"/>
      <c r="K323" s="4"/>
      <c r="M323" s="4"/>
      <c r="O323" s="4"/>
      <c r="Q323" s="4"/>
      <c r="S323" s="4"/>
      <c r="U323" s="4"/>
    </row>
    <row r="324" spans="4:21" x14ac:dyDescent="0.25">
      <c r="D324" s="4"/>
      <c r="E324" s="4"/>
      <c r="F324" s="4"/>
      <c r="G324" s="4"/>
      <c r="H324" s="4"/>
      <c r="I324" s="4"/>
      <c r="K324" s="4"/>
      <c r="M324" s="4"/>
      <c r="O324" s="4"/>
      <c r="Q324" s="4"/>
      <c r="S324" s="4"/>
      <c r="U324" s="4"/>
    </row>
    <row r="325" spans="4:21" x14ac:dyDescent="0.25">
      <c r="D325" s="4"/>
      <c r="E325" s="4"/>
      <c r="F325" s="4"/>
      <c r="G325" s="4"/>
      <c r="H325" s="4"/>
      <c r="I325" s="4"/>
      <c r="K325" s="4"/>
      <c r="M325" s="4"/>
      <c r="O325" s="4"/>
      <c r="Q325" s="4"/>
      <c r="S325" s="4"/>
      <c r="U325" s="4"/>
    </row>
    <row r="326" spans="4:21" x14ac:dyDescent="0.25">
      <c r="D326" s="4"/>
      <c r="E326" s="4"/>
      <c r="F326" s="4"/>
      <c r="G326" s="4"/>
      <c r="H326" s="4"/>
      <c r="I326" s="4"/>
      <c r="K326" s="4"/>
      <c r="M326" s="4"/>
      <c r="O326" s="4"/>
      <c r="Q326" s="4"/>
      <c r="S326" s="4"/>
      <c r="U326" s="4"/>
    </row>
    <row r="327" spans="4:21" x14ac:dyDescent="0.25">
      <c r="D327" s="4"/>
      <c r="E327" s="4"/>
      <c r="F327" s="4"/>
      <c r="G327" s="4"/>
      <c r="H327" s="4"/>
      <c r="I327" s="4"/>
      <c r="K327" s="4"/>
      <c r="M327" s="4"/>
      <c r="O327" s="4"/>
      <c r="Q327" s="4"/>
      <c r="S327" s="4"/>
      <c r="U327" s="4"/>
    </row>
    <row r="328" spans="4:21" x14ac:dyDescent="0.25">
      <c r="D328" s="4"/>
      <c r="E328" s="4"/>
      <c r="F328" s="4"/>
      <c r="G328" s="4"/>
      <c r="H328" s="4"/>
      <c r="I328" s="4"/>
      <c r="K328" s="4"/>
      <c r="M328" s="4"/>
      <c r="O328" s="4"/>
      <c r="Q328" s="4"/>
      <c r="S328" s="4"/>
      <c r="U328" s="4"/>
    </row>
    <row r="329" spans="4:21" x14ac:dyDescent="0.25">
      <c r="D329" s="4"/>
      <c r="E329" s="4"/>
      <c r="F329" s="4"/>
      <c r="G329" s="4"/>
      <c r="H329" s="4"/>
      <c r="I329" s="4"/>
      <c r="K329" s="4"/>
      <c r="M329" s="4"/>
      <c r="O329" s="4"/>
      <c r="Q329" s="4"/>
      <c r="S329" s="4"/>
      <c r="U329" s="4"/>
    </row>
    <row r="330" spans="4:21" x14ac:dyDescent="0.25">
      <c r="D330" s="4"/>
      <c r="E330" s="4"/>
      <c r="F330" s="4"/>
      <c r="G330" s="4"/>
      <c r="H330" s="4"/>
      <c r="I330" s="4"/>
      <c r="K330" s="4"/>
      <c r="M330" s="4"/>
      <c r="O330" s="4"/>
      <c r="Q330" s="4"/>
      <c r="S330" s="4"/>
      <c r="U330" s="4"/>
    </row>
    <row r="331" spans="4:21" x14ac:dyDescent="0.25">
      <c r="D331" s="4"/>
      <c r="E331" s="4"/>
      <c r="F331" s="4"/>
      <c r="G331" s="4"/>
      <c r="H331" s="4"/>
      <c r="I331" s="4"/>
      <c r="K331" s="4"/>
      <c r="M331" s="4"/>
      <c r="O331" s="4"/>
      <c r="Q331" s="4"/>
      <c r="S331" s="4"/>
      <c r="U331" s="4"/>
    </row>
    <row r="332" spans="4:21" x14ac:dyDescent="0.25">
      <c r="D332" s="4"/>
      <c r="E332" s="4"/>
      <c r="F332" s="4"/>
      <c r="G332" s="4"/>
      <c r="H332" s="4"/>
      <c r="I332" s="4"/>
      <c r="K332" s="4"/>
      <c r="M332" s="4"/>
      <c r="O332" s="4"/>
      <c r="Q332" s="4"/>
      <c r="S332" s="4"/>
      <c r="U332" s="4"/>
    </row>
    <row r="333" spans="4:21" x14ac:dyDescent="0.25">
      <c r="D333" s="4"/>
      <c r="E333" s="4"/>
      <c r="F333" s="4"/>
      <c r="G333" s="4"/>
      <c r="H333" s="4"/>
      <c r="I333" s="4"/>
      <c r="K333" s="4"/>
      <c r="M333" s="4"/>
      <c r="O333" s="4"/>
      <c r="Q333" s="4"/>
      <c r="S333" s="4"/>
      <c r="U333" s="4"/>
    </row>
    <row r="334" spans="4:21" x14ac:dyDescent="0.25">
      <c r="D334" s="4"/>
      <c r="E334" s="4"/>
      <c r="F334" s="4"/>
      <c r="G334" s="4"/>
      <c r="H334" s="4"/>
      <c r="I334" s="4"/>
      <c r="K334" s="4"/>
      <c r="M334" s="4"/>
      <c r="O334" s="4"/>
      <c r="Q334" s="4"/>
      <c r="S334" s="4"/>
      <c r="U334" s="4"/>
    </row>
    <row r="335" spans="4:21" x14ac:dyDescent="0.25">
      <c r="D335" s="4"/>
      <c r="E335" s="4"/>
      <c r="F335" s="4"/>
      <c r="G335" s="4"/>
      <c r="H335" s="4"/>
      <c r="I335" s="4"/>
      <c r="K335" s="4"/>
      <c r="M335" s="4"/>
      <c r="O335" s="4"/>
      <c r="Q335" s="4"/>
      <c r="S335" s="4"/>
      <c r="U335" s="4"/>
    </row>
    <row r="336" spans="4:21" x14ac:dyDescent="0.25">
      <c r="D336" s="4"/>
      <c r="E336" s="4"/>
      <c r="F336" s="4"/>
      <c r="G336" s="4"/>
      <c r="H336" s="4"/>
      <c r="I336" s="4"/>
      <c r="K336" s="4"/>
      <c r="M336" s="4"/>
      <c r="O336" s="4"/>
      <c r="Q336" s="4"/>
      <c r="S336" s="4"/>
      <c r="U336" s="4"/>
    </row>
    <row r="337" spans="4:21" x14ac:dyDescent="0.25">
      <c r="D337" s="4"/>
      <c r="E337" s="4"/>
      <c r="F337" s="4"/>
      <c r="G337" s="4"/>
      <c r="H337" s="4"/>
      <c r="I337" s="4"/>
      <c r="K337" s="4"/>
      <c r="M337" s="4"/>
      <c r="O337" s="4"/>
      <c r="Q337" s="4"/>
      <c r="S337" s="4"/>
      <c r="U337" s="4"/>
    </row>
    <row r="338" spans="4:21" x14ac:dyDescent="0.25">
      <c r="D338" s="4"/>
      <c r="E338" s="4"/>
      <c r="F338" s="4"/>
      <c r="G338" s="4"/>
      <c r="H338" s="4"/>
      <c r="I338" s="4"/>
      <c r="K338" s="4"/>
      <c r="M338" s="4"/>
      <c r="O338" s="4"/>
      <c r="Q338" s="4"/>
      <c r="S338" s="4"/>
      <c r="U338" s="4"/>
    </row>
    <row r="339" spans="4:21" x14ac:dyDescent="0.25">
      <c r="D339" s="4"/>
      <c r="E339" s="4"/>
      <c r="F339" s="4"/>
      <c r="G339" s="4"/>
      <c r="H339" s="4"/>
      <c r="I339" s="4"/>
      <c r="K339" s="4"/>
      <c r="M339" s="4"/>
      <c r="O339" s="4"/>
      <c r="Q339" s="4"/>
      <c r="S339" s="4"/>
      <c r="U339" s="4"/>
    </row>
    <row r="340" spans="4:21" x14ac:dyDescent="0.25">
      <c r="D340" s="4"/>
      <c r="E340" s="4"/>
      <c r="F340" s="4"/>
      <c r="G340" s="4"/>
      <c r="H340" s="4"/>
      <c r="I340" s="4"/>
      <c r="K340" s="4"/>
      <c r="M340" s="4"/>
      <c r="O340" s="4"/>
      <c r="Q340" s="4"/>
      <c r="S340" s="4"/>
      <c r="U340" s="4"/>
    </row>
    <row r="341" spans="4:21" x14ac:dyDescent="0.25">
      <c r="D341" s="4"/>
      <c r="E341" s="4"/>
      <c r="F341" s="4"/>
      <c r="G341" s="4"/>
      <c r="H341" s="4"/>
      <c r="I341" s="4"/>
      <c r="K341" s="4"/>
      <c r="M341" s="4"/>
      <c r="O341" s="4"/>
      <c r="Q341" s="4"/>
      <c r="S341" s="4"/>
      <c r="U341" s="4"/>
    </row>
    <row r="342" spans="4:21" x14ac:dyDescent="0.25">
      <c r="D342" s="4"/>
      <c r="E342" s="4"/>
      <c r="F342" s="4"/>
      <c r="G342" s="4"/>
      <c r="H342" s="4"/>
      <c r="I342" s="4"/>
      <c r="K342" s="4"/>
      <c r="M342" s="4"/>
      <c r="O342" s="4"/>
      <c r="Q342" s="4"/>
      <c r="S342" s="4"/>
      <c r="U342" s="4"/>
    </row>
    <row r="343" spans="4:21" x14ac:dyDescent="0.25">
      <c r="D343" s="4"/>
      <c r="E343" s="4"/>
      <c r="F343" s="4"/>
      <c r="G343" s="4"/>
      <c r="H343" s="4"/>
      <c r="I343" s="4"/>
      <c r="K343" s="4"/>
      <c r="M343" s="4"/>
      <c r="O343" s="4"/>
      <c r="Q343" s="4"/>
      <c r="S343" s="4"/>
      <c r="U343" s="4"/>
    </row>
    <row r="344" spans="4:21" x14ac:dyDescent="0.25">
      <c r="D344" s="4"/>
      <c r="E344" s="4"/>
      <c r="F344" s="4"/>
      <c r="G344" s="4"/>
      <c r="H344" s="4"/>
      <c r="I344" s="4"/>
      <c r="K344" s="4"/>
      <c r="M344" s="4"/>
      <c r="O344" s="4"/>
      <c r="Q344" s="4"/>
      <c r="S344" s="4"/>
      <c r="U344" s="4"/>
    </row>
    <row r="345" spans="4:21" x14ac:dyDescent="0.25">
      <c r="D345" s="4"/>
      <c r="E345" s="4"/>
      <c r="F345" s="4"/>
      <c r="G345" s="4"/>
      <c r="H345" s="4"/>
      <c r="I345" s="4"/>
      <c r="K345" s="4"/>
      <c r="M345" s="4"/>
      <c r="O345" s="4"/>
      <c r="Q345" s="4"/>
      <c r="S345" s="4"/>
      <c r="U345" s="4"/>
    </row>
    <row r="346" spans="4:21" x14ac:dyDescent="0.25">
      <c r="D346" s="4"/>
      <c r="E346" s="4"/>
      <c r="F346" s="4"/>
      <c r="G346" s="4"/>
      <c r="H346" s="4"/>
      <c r="I346" s="4"/>
      <c r="K346" s="4"/>
      <c r="M346" s="4"/>
      <c r="O346" s="4"/>
      <c r="Q346" s="4"/>
      <c r="S346" s="4"/>
      <c r="U346" s="4"/>
    </row>
    <row r="347" spans="4:21" x14ac:dyDescent="0.25">
      <c r="D347" s="4"/>
      <c r="E347" s="4"/>
      <c r="F347" s="4"/>
      <c r="G347" s="4"/>
      <c r="H347" s="4"/>
      <c r="I347" s="4"/>
      <c r="K347" s="4"/>
      <c r="M347" s="4"/>
      <c r="O347" s="4"/>
      <c r="Q347" s="4"/>
      <c r="S347" s="4"/>
      <c r="U347" s="4"/>
    </row>
    <row r="348" spans="4:21" x14ac:dyDescent="0.25">
      <c r="D348" s="4"/>
      <c r="E348" s="4"/>
      <c r="F348" s="4"/>
      <c r="G348" s="4"/>
      <c r="H348" s="4"/>
      <c r="I348" s="4"/>
      <c r="K348" s="4"/>
      <c r="M348" s="4"/>
      <c r="O348" s="4"/>
      <c r="Q348" s="4"/>
      <c r="S348" s="4"/>
      <c r="U348" s="4"/>
    </row>
    <row r="349" spans="4:21" x14ac:dyDescent="0.25">
      <c r="D349" s="4"/>
      <c r="E349" s="4"/>
      <c r="F349" s="4"/>
      <c r="G349" s="4"/>
      <c r="H349" s="4"/>
      <c r="I349" s="4"/>
      <c r="K349" s="4"/>
      <c r="M349" s="4"/>
      <c r="O349" s="4"/>
      <c r="Q349" s="4"/>
      <c r="S349" s="4"/>
      <c r="U349" s="4"/>
    </row>
    <row r="350" spans="4:21" x14ac:dyDescent="0.25">
      <c r="D350" s="4"/>
      <c r="E350" s="4"/>
      <c r="F350" s="4"/>
      <c r="G350" s="4"/>
      <c r="H350" s="4"/>
      <c r="I350" s="4"/>
      <c r="K350" s="4"/>
      <c r="M350" s="4"/>
      <c r="O350" s="4"/>
      <c r="Q350" s="4"/>
      <c r="S350" s="4"/>
      <c r="U350" s="4"/>
    </row>
    <row r="351" spans="4:21" x14ac:dyDescent="0.25">
      <c r="D351" s="4"/>
      <c r="E351" s="4"/>
      <c r="F351" s="4"/>
      <c r="G351" s="4"/>
      <c r="H351" s="4"/>
      <c r="I351" s="4"/>
      <c r="K351" s="4"/>
      <c r="M351" s="4"/>
      <c r="O351" s="4"/>
      <c r="Q351" s="4"/>
      <c r="S351" s="4"/>
      <c r="U351" s="4"/>
    </row>
    <row r="352" spans="4:21" x14ac:dyDescent="0.25">
      <c r="D352" s="4"/>
      <c r="E352" s="4"/>
      <c r="F352" s="4"/>
      <c r="G352" s="4"/>
      <c r="H352" s="4"/>
      <c r="I352" s="4"/>
      <c r="K352" s="4"/>
      <c r="M352" s="4"/>
      <c r="O352" s="4"/>
      <c r="Q352" s="4"/>
      <c r="S352" s="4"/>
      <c r="U352" s="4"/>
    </row>
    <row r="353" spans="4:21" x14ac:dyDescent="0.25">
      <c r="D353" s="4"/>
      <c r="E353" s="4"/>
      <c r="F353" s="4"/>
      <c r="G353" s="4"/>
      <c r="H353" s="4"/>
      <c r="I353" s="4"/>
      <c r="K353" s="4"/>
      <c r="M353" s="4"/>
      <c r="O353" s="4"/>
      <c r="Q353" s="4"/>
      <c r="S353" s="4"/>
      <c r="U353" s="4"/>
    </row>
    <row r="354" spans="4:21" x14ac:dyDescent="0.25">
      <c r="D354" s="4"/>
      <c r="E354" s="4"/>
      <c r="F354" s="4"/>
      <c r="G354" s="4"/>
      <c r="H354" s="4"/>
      <c r="I354" s="4"/>
      <c r="K354" s="4"/>
      <c r="M354" s="4"/>
      <c r="O354" s="4"/>
      <c r="Q354" s="4"/>
      <c r="S354" s="4"/>
      <c r="U354" s="4"/>
    </row>
    <row r="355" spans="4:21" x14ac:dyDescent="0.25">
      <c r="D355" s="4"/>
      <c r="E355" s="4"/>
      <c r="F355" s="4"/>
      <c r="G355" s="4"/>
      <c r="H355" s="4"/>
      <c r="I355" s="4"/>
      <c r="K355" s="4"/>
      <c r="M355" s="4"/>
      <c r="O355" s="4"/>
      <c r="Q355" s="4"/>
      <c r="S355" s="4"/>
      <c r="U355" s="4"/>
    </row>
    <row r="356" spans="4:21" x14ac:dyDescent="0.25">
      <c r="D356" s="4"/>
      <c r="E356" s="4"/>
      <c r="F356" s="4"/>
      <c r="G356" s="4"/>
      <c r="H356" s="4"/>
      <c r="I356" s="4"/>
      <c r="K356" s="4"/>
      <c r="M356" s="4"/>
      <c r="O356" s="4"/>
      <c r="Q356" s="4"/>
      <c r="S356" s="4"/>
      <c r="U356" s="4"/>
    </row>
    <row r="357" spans="4:21" x14ac:dyDescent="0.25">
      <c r="D357" s="4"/>
      <c r="E357" s="4"/>
      <c r="F357" s="4"/>
      <c r="G357" s="4"/>
      <c r="H357" s="4"/>
      <c r="I357" s="4"/>
      <c r="K357" s="4"/>
      <c r="M357" s="4"/>
      <c r="O357" s="4"/>
      <c r="Q357" s="4"/>
      <c r="S357" s="4"/>
      <c r="U357" s="4"/>
    </row>
    <row r="358" spans="4:21" x14ac:dyDescent="0.25">
      <c r="D358" s="4"/>
      <c r="E358" s="4"/>
      <c r="F358" s="4"/>
      <c r="G358" s="4"/>
      <c r="H358" s="4"/>
      <c r="I358" s="4"/>
      <c r="K358" s="4"/>
      <c r="M358" s="4"/>
      <c r="O358" s="4"/>
      <c r="Q358" s="4"/>
      <c r="S358" s="4"/>
      <c r="U358" s="4"/>
    </row>
    <row r="359" spans="4:21" x14ac:dyDescent="0.25">
      <c r="D359" s="4"/>
      <c r="E359" s="4"/>
      <c r="F359" s="4"/>
      <c r="G359" s="4"/>
      <c r="H359" s="4"/>
      <c r="I359" s="4"/>
      <c r="K359" s="4"/>
      <c r="M359" s="4"/>
      <c r="O359" s="4"/>
      <c r="Q359" s="4"/>
      <c r="S359" s="4"/>
      <c r="U359" s="4"/>
    </row>
    <row r="360" spans="4:21" x14ac:dyDescent="0.25">
      <c r="D360" s="4"/>
      <c r="E360" s="4"/>
      <c r="F360" s="4"/>
      <c r="G360" s="4"/>
      <c r="H360" s="4"/>
      <c r="I360" s="4"/>
      <c r="K360" s="4"/>
      <c r="M360" s="4"/>
      <c r="O360" s="4"/>
      <c r="Q360" s="4"/>
      <c r="S360" s="4"/>
      <c r="U360" s="4"/>
    </row>
    <row r="361" spans="4:21" x14ac:dyDescent="0.25">
      <c r="D361" s="4"/>
      <c r="E361" s="4"/>
      <c r="F361" s="4"/>
      <c r="G361" s="4"/>
      <c r="H361" s="4"/>
      <c r="I361" s="4"/>
      <c r="K361" s="4"/>
      <c r="M361" s="4"/>
      <c r="O361" s="4"/>
      <c r="Q361" s="4"/>
      <c r="S361" s="4"/>
      <c r="U361" s="4"/>
    </row>
    <row r="362" spans="4:21" x14ac:dyDescent="0.25">
      <c r="D362" s="4"/>
      <c r="E362" s="4"/>
      <c r="F362" s="4"/>
      <c r="G362" s="4"/>
      <c r="H362" s="4"/>
      <c r="I362" s="4"/>
      <c r="K362" s="4"/>
      <c r="M362" s="4"/>
      <c r="O362" s="4"/>
      <c r="Q362" s="4"/>
      <c r="S362" s="4"/>
      <c r="U362" s="4"/>
    </row>
    <row r="363" spans="4:21" x14ac:dyDescent="0.25">
      <c r="D363" s="4"/>
      <c r="E363" s="4"/>
      <c r="F363" s="4"/>
      <c r="G363" s="4"/>
      <c r="H363" s="4"/>
      <c r="I363" s="4"/>
      <c r="K363" s="4"/>
      <c r="M363" s="4"/>
      <c r="O363" s="4"/>
      <c r="Q363" s="4"/>
      <c r="S363" s="4"/>
      <c r="U363" s="4"/>
    </row>
    <row r="364" spans="4:21" x14ac:dyDescent="0.25">
      <c r="D364" s="4"/>
      <c r="E364" s="4"/>
      <c r="F364" s="4"/>
      <c r="G364" s="4"/>
      <c r="H364" s="4"/>
      <c r="I364" s="4"/>
      <c r="K364" s="4"/>
      <c r="M364" s="4"/>
      <c r="O364" s="4"/>
      <c r="Q364" s="4"/>
      <c r="S364" s="4"/>
      <c r="U364" s="4"/>
    </row>
    <row r="365" spans="4:21" x14ac:dyDescent="0.25">
      <c r="D365" s="4"/>
      <c r="E365" s="4"/>
      <c r="F365" s="4"/>
      <c r="G365" s="4"/>
      <c r="H365" s="4"/>
      <c r="I365" s="4"/>
      <c r="K365" s="4"/>
      <c r="M365" s="4"/>
      <c r="O365" s="4"/>
      <c r="Q365" s="4"/>
      <c r="S365" s="4"/>
      <c r="U365" s="4"/>
    </row>
    <row r="366" spans="4:21" x14ac:dyDescent="0.25">
      <c r="D366" s="4"/>
      <c r="E366" s="4"/>
      <c r="F366" s="4"/>
      <c r="G366" s="4"/>
      <c r="H366" s="4"/>
      <c r="I366" s="4"/>
      <c r="K366" s="4"/>
      <c r="M366" s="4"/>
      <c r="O366" s="4"/>
      <c r="Q366" s="4"/>
      <c r="S366" s="4"/>
      <c r="U366" s="4"/>
    </row>
    <row r="367" spans="4:21" x14ac:dyDescent="0.25">
      <c r="D367" s="4"/>
      <c r="E367" s="4"/>
      <c r="F367" s="4"/>
      <c r="G367" s="4"/>
      <c r="H367" s="4"/>
      <c r="I367" s="4"/>
      <c r="K367" s="4"/>
      <c r="M367" s="4"/>
      <c r="O367" s="4"/>
      <c r="Q367" s="4"/>
      <c r="S367" s="4"/>
      <c r="U367" s="4"/>
    </row>
    <row r="368" spans="4:21" x14ac:dyDescent="0.25">
      <c r="D368" s="4"/>
      <c r="E368" s="4"/>
      <c r="F368" s="4"/>
      <c r="G368" s="4"/>
      <c r="H368" s="4"/>
      <c r="I368" s="4"/>
      <c r="K368" s="4"/>
      <c r="M368" s="4"/>
      <c r="O368" s="4"/>
      <c r="Q368" s="4"/>
      <c r="S368" s="4"/>
      <c r="U368" s="4"/>
    </row>
    <row r="369" spans="4:21" x14ac:dyDescent="0.25">
      <c r="D369" s="4"/>
      <c r="E369" s="4"/>
      <c r="F369" s="4"/>
      <c r="G369" s="4"/>
      <c r="H369" s="4"/>
      <c r="I369" s="4"/>
      <c r="K369" s="4"/>
      <c r="M369" s="4"/>
      <c r="O369" s="4"/>
      <c r="Q369" s="4"/>
      <c r="S369" s="4"/>
      <c r="U369" s="4"/>
    </row>
    <row r="370" spans="4:21" x14ac:dyDescent="0.25">
      <c r="D370" s="4"/>
      <c r="E370" s="4"/>
      <c r="F370" s="4"/>
      <c r="G370" s="4"/>
      <c r="H370" s="4"/>
      <c r="I370" s="4"/>
      <c r="K370" s="4"/>
      <c r="M370" s="4"/>
      <c r="O370" s="4"/>
      <c r="Q370" s="4"/>
      <c r="S370" s="4"/>
      <c r="U370" s="4"/>
    </row>
    <row r="371" spans="4:21" x14ac:dyDescent="0.25">
      <c r="D371" s="4"/>
      <c r="E371" s="4"/>
      <c r="F371" s="4"/>
      <c r="G371" s="4"/>
      <c r="H371" s="4"/>
      <c r="I371" s="4"/>
      <c r="K371" s="4"/>
      <c r="M371" s="4"/>
      <c r="O371" s="4"/>
      <c r="Q371" s="4"/>
      <c r="S371" s="4"/>
      <c r="U371" s="4"/>
    </row>
    <row r="372" spans="4:21" x14ac:dyDescent="0.25">
      <c r="D372" s="4"/>
      <c r="E372" s="4"/>
      <c r="F372" s="4"/>
      <c r="G372" s="4"/>
      <c r="H372" s="4"/>
      <c r="I372" s="4"/>
      <c r="K372" s="4"/>
      <c r="M372" s="4"/>
      <c r="O372" s="4"/>
      <c r="Q372" s="4"/>
      <c r="S372" s="4"/>
      <c r="U372" s="4"/>
    </row>
    <row r="373" spans="4:21" x14ac:dyDescent="0.25">
      <c r="D373" s="4"/>
      <c r="E373" s="4"/>
      <c r="F373" s="4"/>
      <c r="G373" s="4"/>
      <c r="H373" s="4"/>
      <c r="I373" s="4"/>
      <c r="K373" s="4"/>
      <c r="M373" s="4"/>
      <c r="O373" s="4"/>
      <c r="Q373" s="4"/>
      <c r="S373" s="4"/>
      <c r="U373" s="4"/>
    </row>
    <row r="374" spans="4:21" x14ac:dyDescent="0.25">
      <c r="D374" s="4"/>
      <c r="E374" s="4"/>
      <c r="F374" s="4"/>
      <c r="G374" s="4"/>
      <c r="H374" s="4"/>
      <c r="I374" s="4"/>
      <c r="K374" s="4"/>
      <c r="M374" s="4"/>
      <c r="O374" s="4"/>
      <c r="Q374" s="4"/>
      <c r="S374" s="4"/>
      <c r="U374" s="4"/>
    </row>
    <row r="375" spans="4:21" x14ac:dyDescent="0.25">
      <c r="D375" s="4"/>
      <c r="E375" s="4"/>
      <c r="F375" s="4"/>
      <c r="G375" s="4"/>
      <c r="H375" s="4"/>
      <c r="I375" s="4"/>
      <c r="K375" s="4"/>
      <c r="M375" s="4"/>
      <c r="O375" s="4"/>
      <c r="Q375" s="4"/>
      <c r="S375" s="4"/>
      <c r="U375" s="4"/>
    </row>
    <row r="376" spans="4:21" x14ac:dyDescent="0.25">
      <c r="D376" s="4"/>
      <c r="E376" s="4"/>
      <c r="F376" s="4"/>
      <c r="G376" s="4"/>
      <c r="H376" s="4"/>
      <c r="I376" s="4"/>
      <c r="K376" s="4"/>
      <c r="M376" s="4"/>
      <c r="O376" s="4"/>
      <c r="Q376" s="4"/>
      <c r="S376" s="4"/>
      <c r="U376" s="4"/>
    </row>
    <row r="377" spans="4:21" x14ac:dyDescent="0.25">
      <c r="D377" s="4"/>
      <c r="E377" s="4"/>
      <c r="F377" s="4"/>
      <c r="G377" s="4"/>
      <c r="H377" s="4"/>
      <c r="I377" s="4"/>
      <c r="K377" s="4"/>
      <c r="M377" s="4"/>
      <c r="O377" s="4"/>
      <c r="Q377" s="4"/>
      <c r="S377" s="4"/>
      <c r="U377" s="4"/>
    </row>
    <row r="378" spans="4:21" x14ac:dyDescent="0.25">
      <c r="D378" s="4"/>
      <c r="E378" s="4"/>
      <c r="F378" s="4"/>
      <c r="G378" s="4"/>
      <c r="H378" s="4"/>
      <c r="I378" s="4"/>
      <c r="K378" s="4"/>
      <c r="M378" s="4"/>
      <c r="O378" s="4"/>
      <c r="Q378" s="4"/>
      <c r="S378" s="4"/>
      <c r="U378" s="4"/>
    </row>
    <row r="379" spans="4:21" x14ac:dyDescent="0.25">
      <c r="D379" s="4"/>
      <c r="E379" s="4"/>
      <c r="F379" s="4"/>
      <c r="G379" s="4"/>
      <c r="H379" s="4"/>
      <c r="I379" s="4"/>
      <c r="K379" s="4"/>
      <c r="M379" s="4"/>
      <c r="O379" s="4"/>
      <c r="Q379" s="4"/>
      <c r="S379" s="4"/>
      <c r="U379" s="4"/>
    </row>
    <row r="380" spans="4:21" x14ac:dyDescent="0.25">
      <c r="D380" s="4"/>
      <c r="E380" s="4"/>
      <c r="F380" s="4"/>
      <c r="G380" s="4"/>
      <c r="H380" s="4"/>
      <c r="I380" s="4"/>
      <c r="K380" s="4"/>
      <c r="M380" s="4"/>
      <c r="O380" s="4"/>
      <c r="Q380" s="4"/>
      <c r="S380" s="4"/>
      <c r="U380" s="4"/>
    </row>
    <row r="381" spans="4:21" x14ac:dyDescent="0.25">
      <c r="D381" s="4"/>
      <c r="E381" s="4"/>
      <c r="F381" s="4"/>
      <c r="G381" s="4"/>
      <c r="H381" s="4"/>
      <c r="I381" s="4"/>
      <c r="K381" s="4"/>
      <c r="M381" s="4"/>
      <c r="O381" s="4"/>
      <c r="Q381" s="4"/>
      <c r="S381" s="4"/>
      <c r="U381" s="4"/>
    </row>
    <row r="382" spans="4:21" x14ac:dyDescent="0.25">
      <c r="D382" s="4"/>
      <c r="E382" s="4"/>
      <c r="F382" s="4"/>
      <c r="G382" s="4"/>
      <c r="H382" s="4"/>
      <c r="I382" s="4"/>
      <c r="K382" s="4"/>
      <c r="M382" s="4"/>
      <c r="O382" s="4"/>
      <c r="Q382" s="4"/>
      <c r="S382" s="4"/>
      <c r="U382" s="4"/>
    </row>
    <row r="383" spans="4:21" x14ac:dyDescent="0.25">
      <c r="D383" s="4"/>
      <c r="E383" s="4"/>
      <c r="F383" s="4"/>
      <c r="G383" s="4"/>
      <c r="H383" s="4"/>
      <c r="I383" s="4"/>
      <c r="K383" s="4"/>
      <c r="M383" s="4"/>
      <c r="O383" s="4"/>
      <c r="Q383" s="4"/>
      <c r="S383" s="4"/>
      <c r="U383" s="4"/>
    </row>
    <row r="384" spans="4:21" x14ac:dyDescent="0.25">
      <c r="D384" s="4"/>
      <c r="E384" s="4"/>
      <c r="F384" s="4"/>
      <c r="G384" s="4"/>
      <c r="H384" s="4"/>
      <c r="I384" s="4"/>
      <c r="K384" s="4"/>
      <c r="M384" s="4"/>
      <c r="O384" s="4"/>
      <c r="Q384" s="4"/>
      <c r="S384" s="4"/>
      <c r="U384" s="4"/>
    </row>
    <row r="385" spans="4:21" x14ac:dyDescent="0.25">
      <c r="D385" s="4"/>
      <c r="E385" s="4"/>
      <c r="F385" s="4"/>
      <c r="G385" s="4"/>
      <c r="H385" s="4"/>
      <c r="I385" s="4"/>
      <c r="K385" s="4"/>
      <c r="M385" s="4"/>
      <c r="O385" s="4"/>
      <c r="Q385" s="4"/>
      <c r="S385" s="4"/>
      <c r="U385" s="4"/>
    </row>
    <row r="386" spans="4:21" x14ac:dyDescent="0.25">
      <c r="D386" s="4"/>
      <c r="E386" s="4"/>
      <c r="F386" s="4"/>
      <c r="G386" s="4"/>
      <c r="H386" s="4"/>
      <c r="I386" s="4"/>
      <c r="K386" s="4"/>
      <c r="M386" s="4"/>
      <c r="O386" s="4"/>
      <c r="Q386" s="4"/>
      <c r="S386" s="4"/>
      <c r="U386" s="4"/>
    </row>
    <row r="387" spans="4:21" x14ac:dyDescent="0.25">
      <c r="D387" s="4"/>
      <c r="E387" s="4"/>
      <c r="F387" s="4"/>
      <c r="G387" s="4"/>
      <c r="H387" s="4"/>
      <c r="I387" s="4"/>
      <c r="K387" s="4"/>
      <c r="M387" s="4"/>
      <c r="O387" s="4"/>
      <c r="Q387" s="4"/>
      <c r="S387" s="4"/>
      <c r="U387" s="4"/>
    </row>
    <row r="388" spans="4:21" x14ac:dyDescent="0.25">
      <c r="D388" s="4"/>
      <c r="E388" s="4"/>
      <c r="F388" s="4"/>
      <c r="G388" s="4"/>
      <c r="H388" s="4"/>
      <c r="I388" s="4"/>
      <c r="K388" s="4"/>
      <c r="M388" s="4"/>
      <c r="O388" s="4"/>
      <c r="Q388" s="4"/>
      <c r="S388" s="4"/>
      <c r="U388" s="4"/>
    </row>
    <row r="389" spans="4:21" x14ac:dyDescent="0.25">
      <c r="D389" s="4"/>
      <c r="E389" s="4"/>
      <c r="F389" s="4"/>
      <c r="G389" s="4"/>
      <c r="H389" s="4"/>
      <c r="I389" s="4"/>
      <c r="K389" s="4"/>
      <c r="M389" s="4"/>
      <c r="O389" s="4"/>
      <c r="Q389" s="4"/>
      <c r="S389" s="4"/>
      <c r="U389" s="4"/>
    </row>
    <row r="390" spans="4:21" x14ac:dyDescent="0.25">
      <c r="D390" s="4"/>
      <c r="E390" s="4"/>
      <c r="F390" s="4"/>
      <c r="G390" s="4"/>
      <c r="H390" s="4"/>
      <c r="I390" s="4"/>
      <c r="K390" s="4"/>
      <c r="M390" s="4"/>
      <c r="O390" s="4"/>
      <c r="Q390" s="4"/>
      <c r="S390" s="4"/>
      <c r="U390" s="4"/>
    </row>
    <row r="391" spans="4:21" x14ac:dyDescent="0.25">
      <c r="D391" s="4"/>
      <c r="E391" s="4"/>
      <c r="F391" s="4"/>
      <c r="G391" s="4"/>
      <c r="H391" s="4"/>
      <c r="I391" s="4"/>
      <c r="K391" s="4"/>
      <c r="M391" s="4"/>
      <c r="O391" s="4"/>
      <c r="Q391" s="4"/>
      <c r="S391" s="4"/>
      <c r="U391" s="4"/>
    </row>
    <row r="392" spans="4:21" x14ac:dyDescent="0.25">
      <c r="D392" s="4"/>
      <c r="E392" s="4"/>
      <c r="F392" s="4"/>
      <c r="G392" s="4"/>
      <c r="H392" s="4"/>
      <c r="I392" s="4"/>
      <c r="K392" s="4"/>
      <c r="M392" s="4"/>
      <c r="O392" s="4"/>
      <c r="Q392" s="4"/>
      <c r="S392" s="4"/>
      <c r="U392" s="4"/>
    </row>
    <row r="393" spans="4:21" x14ac:dyDescent="0.25">
      <c r="D393" s="4"/>
      <c r="E393" s="4"/>
      <c r="F393" s="4"/>
      <c r="G393" s="4"/>
      <c r="H393" s="4"/>
      <c r="I393" s="4"/>
      <c r="K393" s="4"/>
      <c r="M393" s="4"/>
      <c r="O393" s="4"/>
      <c r="Q393" s="4"/>
      <c r="S393" s="4"/>
      <c r="U393" s="4"/>
    </row>
    <row r="394" spans="4:21" x14ac:dyDescent="0.25">
      <c r="D394" s="4"/>
      <c r="E394" s="4"/>
      <c r="F394" s="4"/>
      <c r="G394" s="4"/>
      <c r="H394" s="4"/>
      <c r="I394" s="4"/>
      <c r="K394" s="4"/>
      <c r="M394" s="4"/>
      <c r="O394" s="4"/>
      <c r="Q394" s="4"/>
      <c r="S394" s="4"/>
      <c r="U394" s="4"/>
    </row>
  </sheetData>
  <mergeCells count="22">
    <mergeCell ref="C50:D50"/>
    <mergeCell ref="A1:F1"/>
    <mergeCell ref="B2:C2"/>
    <mergeCell ref="B3:C3"/>
    <mergeCell ref="A4:A7"/>
    <mergeCell ref="A8:A9"/>
    <mergeCell ref="A10:A23"/>
    <mergeCell ref="A24:A30"/>
    <mergeCell ref="A31:A37"/>
    <mergeCell ref="C27:C28"/>
    <mergeCell ref="B51:C51"/>
    <mergeCell ref="A52:A58"/>
    <mergeCell ref="A59:A70"/>
    <mergeCell ref="A71:A76"/>
    <mergeCell ref="A77:A88"/>
    <mergeCell ref="C91:C92"/>
    <mergeCell ref="A127:A128"/>
    <mergeCell ref="A89:A97"/>
    <mergeCell ref="A99:A105"/>
    <mergeCell ref="A106:A111"/>
    <mergeCell ref="A112:A119"/>
    <mergeCell ref="A120:A126"/>
  </mergeCells>
  <printOptions gridLines="1"/>
  <pageMargins left="0.2" right="0.2" top="0.5" bottom="0.5" header="0.3" footer="0.3"/>
  <pageSetup scale="81" fitToHeight="0" orientation="landscape" blackAndWhite="1" r:id="rId1"/>
  <rowBreaks count="3" manualBreakCount="3">
    <brk id="40" max="16383" man="1"/>
    <brk id="83" max="16383" man="1"/>
    <brk id="1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2"/>
  <sheetViews>
    <sheetView showGridLines="0" zoomScaleNormal="100" workbookViewId="0">
      <selection activeCell="V36" sqref="V36"/>
    </sheetView>
  </sheetViews>
  <sheetFormatPr defaultRowHeight="15" x14ac:dyDescent="0.25"/>
  <cols>
    <col min="1" max="1" width="18" bestFit="1" customWidth="1"/>
    <col min="2" max="2" width="8.5703125" customWidth="1"/>
    <col min="3" max="3" width="32.28515625" customWidth="1"/>
    <col min="4" max="4" width="14.7109375" hidden="1" customWidth="1"/>
    <col min="5" max="5" width="0.28515625" hidden="1" customWidth="1"/>
    <col min="6" max="6" width="14.7109375" hidden="1" customWidth="1"/>
    <col min="7" max="7" width="15.140625" hidden="1" customWidth="1"/>
    <col min="8" max="8" width="0.140625" hidden="1" customWidth="1"/>
    <col min="9" max="9" width="15.140625" hidden="1" customWidth="1"/>
    <col min="10" max="10" width="14.7109375" hidden="1" customWidth="1"/>
    <col min="11" max="11" width="15.140625" hidden="1" customWidth="1"/>
    <col min="12" max="12" width="14.7109375" bestFit="1" customWidth="1"/>
    <col min="13" max="13" width="15.140625" bestFit="1" customWidth="1"/>
    <col min="14" max="14" width="14.7109375" bestFit="1" customWidth="1"/>
    <col min="15" max="15" width="15.140625" bestFit="1" customWidth="1"/>
    <col min="16" max="16" width="14.7109375" bestFit="1" customWidth="1"/>
    <col min="17" max="17" width="15.140625" bestFit="1" customWidth="1"/>
    <col min="18" max="18" width="14.7109375" bestFit="1" customWidth="1"/>
    <col min="19" max="19" width="15.140625" bestFit="1" customWidth="1"/>
    <col min="20" max="20" width="14.7109375" bestFit="1" customWidth="1"/>
  </cols>
  <sheetData>
    <row r="1" spans="1:20" ht="15.75" x14ac:dyDescent="0.25">
      <c r="A1" s="101" t="s">
        <v>19</v>
      </c>
      <c r="B1" s="101"/>
      <c r="C1" s="101"/>
      <c r="D1" s="101"/>
      <c r="E1" s="46"/>
    </row>
    <row r="2" spans="1:20" x14ac:dyDescent="0.25">
      <c r="B2" s="102" t="s">
        <v>169</v>
      </c>
      <c r="C2" s="103"/>
    </row>
    <row r="3" spans="1:20" ht="15.75" thickBot="1" x14ac:dyDescent="0.3">
      <c r="B3" s="100" t="s">
        <v>21</v>
      </c>
      <c r="C3" s="100"/>
      <c r="D3" s="1" t="s">
        <v>70</v>
      </c>
      <c r="E3" s="1" t="s">
        <v>71</v>
      </c>
      <c r="F3" s="23" t="s">
        <v>28</v>
      </c>
      <c r="G3" s="1" t="s">
        <v>29</v>
      </c>
      <c r="H3" s="23" t="s">
        <v>30</v>
      </c>
      <c r="I3" s="1" t="s">
        <v>210</v>
      </c>
      <c r="J3" s="23" t="s">
        <v>31</v>
      </c>
      <c r="K3" s="1" t="s">
        <v>213</v>
      </c>
      <c r="L3" s="23" t="s">
        <v>209</v>
      </c>
      <c r="M3" s="1" t="s">
        <v>217</v>
      </c>
      <c r="N3" s="23" t="s">
        <v>215</v>
      </c>
      <c r="O3" s="1" t="s">
        <v>226</v>
      </c>
      <c r="P3" s="23" t="s">
        <v>218</v>
      </c>
      <c r="Q3" s="1" t="s">
        <v>240</v>
      </c>
      <c r="R3" s="23" t="s">
        <v>228</v>
      </c>
      <c r="S3" s="1" t="s">
        <v>232</v>
      </c>
      <c r="T3" s="23" t="s">
        <v>233</v>
      </c>
    </row>
    <row r="4" spans="1:20" x14ac:dyDescent="0.25">
      <c r="A4" s="97" t="s">
        <v>170</v>
      </c>
      <c r="B4" s="1">
        <v>2144</v>
      </c>
      <c r="C4" s="1" t="s">
        <v>171</v>
      </c>
      <c r="D4" s="24">
        <v>252920</v>
      </c>
      <c r="E4" s="16">
        <v>252682</v>
      </c>
      <c r="F4" s="2">
        <v>233975</v>
      </c>
      <c r="G4" s="16">
        <v>113754.6</v>
      </c>
      <c r="H4" s="2">
        <v>233975</v>
      </c>
      <c r="I4" s="16">
        <v>233975</v>
      </c>
      <c r="J4" s="2">
        <v>233975</v>
      </c>
      <c r="K4" s="16">
        <v>225724</v>
      </c>
      <c r="L4" s="2">
        <v>233975</v>
      </c>
      <c r="M4" s="16">
        <v>243022</v>
      </c>
      <c r="N4" s="2">
        <v>255160</v>
      </c>
      <c r="O4" s="16">
        <v>274988</v>
      </c>
      <c r="P4" s="2">
        <v>255160</v>
      </c>
      <c r="Q4" s="16">
        <v>268397</v>
      </c>
      <c r="R4" s="2">
        <v>255160</v>
      </c>
      <c r="S4" s="16">
        <v>144753</v>
      </c>
      <c r="T4" s="2">
        <v>214000</v>
      </c>
    </row>
    <row r="5" spans="1:20" x14ac:dyDescent="0.25">
      <c r="A5" s="98"/>
      <c r="B5" s="1">
        <v>2148</v>
      </c>
      <c r="C5" s="1" t="s">
        <v>172</v>
      </c>
      <c r="D5" s="1">
        <v>7500</v>
      </c>
      <c r="E5" s="16">
        <v>9479</v>
      </c>
      <c r="F5" s="1">
        <v>7500</v>
      </c>
      <c r="G5" s="16">
        <v>12840.13</v>
      </c>
      <c r="H5" s="1">
        <v>7500</v>
      </c>
      <c r="I5" s="16">
        <v>7500</v>
      </c>
      <c r="J5" s="1">
        <v>12000</v>
      </c>
      <c r="K5" s="16">
        <v>12264</v>
      </c>
      <c r="L5" s="1">
        <v>12000</v>
      </c>
      <c r="M5" s="16">
        <v>6932</v>
      </c>
      <c r="N5" s="1">
        <v>12000</v>
      </c>
      <c r="O5" s="16">
        <v>8573</v>
      </c>
      <c r="P5" s="1">
        <v>12000</v>
      </c>
      <c r="Q5" s="16">
        <v>12700</v>
      </c>
      <c r="R5" s="1">
        <v>12000</v>
      </c>
      <c r="S5" s="16">
        <v>8643</v>
      </c>
      <c r="T5" s="1">
        <v>10082</v>
      </c>
    </row>
    <row r="6" spans="1:20" x14ac:dyDescent="0.25">
      <c r="A6" s="98"/>
      <c r="B6" s="1">
        <v>2401</v>
      </c>
      <c r="C6" s="1" t="s">
        <v>62</v>
      </c>
      <c r="D6" s="1">
        <v>100</v>
      </c>
      <c r="E6" s="16">
        <v>0</v>
      </c>
      <c r="F6" s="1">
        <v>100</v>
      </c>
      <c r="G6" s="16"/>
      <c r="H6" s="1">
        <v>100</v>
      </c>
      <c r="I6" s="16"/>
      <c r="J6" s="1">
        <v>100</v>
      </c>
      <c r="K6" s="16">
        <v>223</v>
      </c>
      <c r="L6" s="1">
        <v>100</v>
      </c>
      <c r="M6" s="16">
        <v>0</v>
      </c>
      <c r="N6" s="1">
        <v>100</v>
      </c>
      <c r="O6" s="16">
        <v>0</v>
      </c>
      <c r="P6" s="1">
        <v>100</v>
      </c>
      <c r="Q6" s="16"/>
      <c r="R6" s="1">
        <v>100</v>
      </c>
      <c r="S6" s="16"/>
      <c r="T6" s="1">
        <v>100</v>
      </c>
    </row>
    <row r="7" spans="1:20" x14ac:dyDescent="0.25">
      <c r="A7" s="98"/>
      <c r="B7" s="1">
        <v>2680</v>
      </c>
      <c r="C7" s="1" t="s">
        <v>64</v>
      </c>
      <c r="D7" s="1"/>
      <c r="E7" s="16">
        <v>0</v>
      </c>
      <c r="F7" s="1"/>
      <c r="G7" s="16">
        <v>0</v>
      </c>
      <c r="H7" s="1"/>
      <c r="I7" s="16">
        <v>0</v>
      </c>
      <c r="J7" s="1"/>
      <c r="K7" s="16">
        <v>0</v>
      </c>
      <c r="L7" s="1"/>
      <c r="M7" s="16">
        <v>0</v>
      </c>
      <c r="N7" s="1"/>
      <c r="O7" s="16">
        <v>0</v>
      </c>
      <c r="P7" s="1"/>
      <c r="Q7" s="16">
        <v>2887</v>
      </c>
      <c r="R7" s="1"/>
      <c r="S7" s="16">
        <v>0</v>
      </c>
      <c r="T7" s="1"/>
    </row>
    <row r="8" spans="1:20" x14ac:dyDescent="0.25">
      <c r="A8" s="98"/>
      <c r="B8" s="1">
        <v>5031</v>
      </c>
      <c r="C8" s="1" t="s">
        <v>68</v>
      </c>
      <c r="D8" s="1"/>
      <c r="E8" s="16"/>
      <c r="F8" s="1"/>
      <c r="G8" s="16"/>
      <c r="H8" s="1">
        <v>60000</v>
      </c>
      <c r="I8" s="16">
        <v>60000</v>
      </c>
      <c r="J8" s="1"/>
      <c r="K8" s="16">
        <v>13000</v>
      </c>
      <c r="L8" s="1"/>
      <c r="M8" s="16">
        <v>56078.5</v>
      </c>
      <c r="N8" s="1"/>
      <c r="O8" s="16">
        <v>0</v>
      </c>
      <c r="P8" s="1"/>
      <c r="Q8" s="16"/>
      <c r="R8" s="1"/>
      <c r="S8" s="16"/>
      <c r="T8" s="1"/>
    </row>
    <row r="9" spans="1:20" ht="15.75" thickBot="1" x14ac:dyDescent="0.3">
      <c r="A9" s="99"/>
      <c r="B9" s="1">
        <v>2701</v>
      </c>
      <c r="C9" s="1" t="s">
        <v>238</v>
      </c>
      <c r="D9" s="1">
        <v>150</v>
      </c>
      <c r="E9" s="16">
        <v>1000</v>
      </c>
      <c r="F9" s="1">
        <v>0</v>
      </c>
      <c r="G9" s="16">
        <v>0</v>
      </c>
      <c r="H9" s="1">
        <v>0</v>
      </c>
      <c r="I9" s="16">
        <v>11</v>
      </c>
      <c r="J9" s="1">
        <v>0</v>
      </c>
      <c r="K9" s="16">
        <v>2017</v>
      </c>
      <c r="L9" s="1">
        <v>0</v>
      </c>
      <c r="M9" s="16">
        <v>0</v>
      </c>
      <c r="N9" s="1">
        <v>0</v>
      </c>
      <c r="O9" s="16">
        <v>0</v>
      </c>
      <c r="P9" s="1">
        <v>0</v>
      </c>
      <c r="Q9" s="16"/>
      <c r="R9" s="1">
        <v>0</v>
      </c>
      <c r="S9" s="16">
        <v>137200</v>
      </c>
      <c r="T9" s="1">
        <v>0</v>
      </c>
    </row>
    <row r="10" spans="1:20" x14ac:dyDescent="0.25">
      <c r="D10" s="12"/>
      <c r="E10" s="12"/>
    </row>
    <row r="11" spans="1:20" x14ac:dyDescent="0.25">
      <c r="C11" t="s">
        <v>173</v>
      </c>
      <c r="D11" s="13">
        <f>SUM(D4:D10)</f>
        <v>260670</v>
      </c>
      <c r="E11" s="13">
        <f t="shared" ref="E11" si="0">SUM(E4:E10)</f>
        <v>263161</v>
      </c>
      <c r="F11" s="45">
        <f t="shared" ref="F11:L11" si="1">SUM(F4:F10)</f>
        <v>241575</v>
      </c>
      <c r="G11" s="45">
        <f t="shared" si="1"/>
        <v>126594.73000000001</v>
      </c>
      <c r="H11" s="45">
        <f t="shared" si="1"/>
        <v>301575</v>
      </c>
      <c r="I11" s="45">
        <f t="shared" si="1"/>
        <v>301486</v>
      </c>
      <c r="J11" s="45">
        <f t="shared" si="1"/>
        <v>246075</v>
      </c>
      <c r="K11" s="45">
        <f t="shared" si="1"/>
        <v>253228</v>
      </c>
      <c r="L11" s="45">
        <f t="shared" si="1"/>
        <v>246075</v>
      </c>
      <c r="M11" s="45">
        <f t="shared" ref="M11:N11" si="2">SUM(M4:M10)</f>
        <v>306032.5</v>
      </c>
      <c r="N11" s="45">
        <f t="shared" si="2"/>
        <v>267260</v>
      </c>
      <c r="O11" s="45">
        <f t="shared" ref="O11:Q11" si="3">SUM(O4:O10)</f>
        <v>283561</v>
      </c>
      <c r="P11" s="45">
        <f t="shared" si="3"/>
        <v>267260</v>
      </c>
      <c r="Q11" s="45">
        <f t="shared" si="3"/>
        <v>283984</v>
      </c>
      <c r="R11" s="45">
        <f t="shared" ref="R11:S11" si="4">SUM(R4:R10)</f>
        <v>267260</v>
      </c>
      <c r="S11" s="45">
        <f t="shared" si="4"/>
        <v>290596</v>
      </c>
      <c r="T11" s="45">
        <f t="shared" ref="T11" si="5">SUM(T4:T10)</f>
        <v>224182</v>
      </c>
    </row>
    <row r="12" spans="1:20" x14ac:dyDescent="0.25">
      <c r="B12" s="104" t="s">
        <v>174</v>
      </c>
      <c r="C12" s="105"/>
      <c r="D12" s="4"/>
      <c r="E12" s="4"/>
    </row>
    <row r="13" spans="1:20" ht="15.75" thickBot="1" x14ac:dyDescent="0.3">
      <c r="B13" s="100" t="s">
        <v>21</v>
      </c>
      <c r="C13" s="100"/>
      <c r="D13" s="1" t="s">
        <v>70</v>
      </c>
      <c r="E13" s="1" t="s">
        <v>71</v>
      </c>
      <c r="F13" s="23" t="s">
        <v>28</v>
      </c>
      <c r="G13" s="1" t="s">
        <v>29</v>
      </c>
      <c r="H13" s="23" t="s">
        <v>30</v>
      </c>
      <c r="I13" s="1" t="s">
        <v>210</v>
      </c>
      <c r="J13" s="23" t="s">
        <v>31</v>
      </c>
      <c r="K13" s="1" t="s">
        <v>213</v>
      </c>
      <c r="L13" s="23" t="s">
        <v>209</v>
      </c>
      <c r="M13" s="1" t="s">
        <v>217</v>
      </c>
      <c r="N13" s="23" t="s">
        <v>215</v>
      </c>
      <c r="O13" s="1" t="s">
        <v>227</v>
      </c>
      <c r="P13" s="23" t="s">
        <v>218</v>
      </c>
      <c r="Q13" s="23" t="s">
        <v>240</v>
      </c>
      <c r="R13" s="23" t="s">
        <v>228</v>
      </c>
      <c r="S13" s="23" t="s">
        <v>232</v>
      </c>
      <c r="T13" s="23" t="s">
        <v>233</v>
      </c>
    </row>
    <row r="14" spans="1:20" x14ac:dyDescent="0.25">
      <c r="A14" s="97" t="s">
        <v>175</v>
      </c>
      <c r="B14" s="14">
        <v>8310.1</v>
      </c>
      <c r="C14" s="14" t="s">
        <v>176</v>
      </c>
      <c r="D14" s="2">
        <v>4620</v>
      </c>
      <c r="E14" s="2">
        <v>4623</v>
      </c>
      <c r="F14" s="2">
        <v>4809</v>
      </c>
      <c r="G14" s="2">
        <v>4105</v>
      </c>
      <c r="H14" s="2">
        <v>4905</v>
      </c>
      <c r="I14" s="2">
        <v>4277</v>
      </c>
      <c r="J14" s="2">
        <v>5014</v>
      </c>
      <c r="K14" s="2">
        <v>4439</v>
      </c>
      <c r="L14" s="2">
        <v>5003</v>
      </c>
      <c r="M14" s="2">
        <v>7428</v>
      </c>
      <c r="N14" s="2">
        <v>5103</v>
      </c>
      <c r="O14" s="2">
        <v>4491</v>
      </c>
      <c r="P14" s="2">
        <v>5103</v>
      </c>
      <c r="Q14" s="2">
        <v>5800</v>
      </c>
      <c r="R14" s="2">
        <v>5103</v>
      </c>
      <c r="S14" s="2">
        <v>7881</v>
      </c>
      <c r="T14" s="2">
        <v>8861</v>
      </c>
    </row>
    <row r="15" spans="1:20" x14ac:dyDescent="0.25">
      <c r="A15" s="98"/>
      <c r="B15" s="1">
        <v>8310.11</v>
      </c>
      <c r="C15" s="1" t="s">
        <v>177</v>
      </c>
      <c r="D15" s="2">
        <v>2325</v>
      </c>
      <c r="E15" s="2">
        <v>2299</v>
      </c>
      <c r="F15" s="2">
        <v>4116</v>
      </c>
      <c r="G15" s="2">
        <v>3358</v>
      </c>
      <c r="H15" s="2">
        <v>4198</v>
      </c>
      <c r="I15" s="2">
        <v>3342</v>
      </c>
      <c r="J15" s="2">
        <v>4271</v>
      </c>
      <c r="K15" s="2">
        <v>3332</v>
      </c>
      <c r="L15" s="2">
        <v>4282</v>
      </c>
      <c r="M15" s="2">
        <v>577</v>
      </c>
      <c r="N15" s="2">
        <v>4368</v>
      </c>
      <c r="O15" s="2">
        <v>3674</v>
      </c>
      <c r="P15" s="2">
        <v>4200</v>
      </c>
      <c r="Q15" s="2">
        <v>2528</v>
      </c>
      <c r="R15" s="2">
        <v>4368</v>
      </c>
      <c r="S15" s="2"/>
      <c r="T15" s="2">
        <v>4000</v>
      </c>
    </row>
    <row r="16" spans="1:20" x14ac:dyDescent="0.25">
      <c r="A16" s="98"/>
      <c r="B16" s="1">
        <v>8310.1200000000008</v>
      </c>
      <c r="C16" s="1" t="s">
        <v>178</v>
      </c>
      <c r="D16" s="2">
        <v>3000</v>
      </c>
      <c r="E16" s="2">
        <v>3000</v>
      </c>
      <c r="F16" s="2">
        <v>3000</v>
      </c>
      <c r="G16" s="2">
        <v>3000</v>
      </c>
      <c r="H16" s="2">
        <v>3000</v>
      </c>
      <c r="I16" s="2">
        <v>3000</v>
      </c>
      <c r="J16" s="2">
        <v>3000</v>
      </c>
      <c r="K16" s="2">
        <v>3000</v>
      </c>
      <c r="L16" s="2">
        <v>3000</v>
      </c>
      <c r="M16" s="2">
        <v>3000</v>
      </c>
      <c r="N16" s="2">
        <v>3000</v>
      </c>
      <c r="O16" s="2">
        <v>3000</v>
      </c>
      <c r="P16" s="2">
        <v>3000</v>
      </c>
      <c r="Q16" s="2">
        <v>3000</v>
      </c>
      <c r="R16" s="2">
        <v>3000</v>
      </c>
      <c r="S16" s="2"/>
      <c r="T16" s="2">
        <v>3183</v>
      </c>
    </row>
    <row r="17" spans="1:20" x14ac:dyDescent="0.25">
      <c r="A17" s="98"/>
      <c r="B17" s="1">
        <v>8310.2000000000007</v>
      </c>
      <c r="C17" s="1" t="s">
        <v>179</v>
      </c>
      <c r="D17" s="2">
        <v>1000</v>
      </c>
      <c r="E17" s="2">
        <v>0</v>
      </c>
      <c r="F17" s="2">
        <v>1000</v>
      </c>
      <c r="G17" s="2">
        <v>0</v>
      </c>
      <c r="H17" s="2">
        <v>1000</v>
      </c>
      <c r="I17" s="2">
        <v>0</v>
      </c>
      <c r="J17" s="2">
        <v>1000</v>
      </c>
      <c r="K17" s="2">
        <v>5500</v>
      </c>
      <c r="L17" s="2">
        <v>1000</v>
      </c>
      <c r="M17" s="2">
        <v>0</v>
      </c>
      <c r="N17" s="2">
        <v>1000</v>
      </c>
      <c r="O17" s="2">
        <v>0</v>
      </c>
      <c r="P17" s="2">
        <v>0</v>
      </c>
      <c r="Q17" s="2"/>
      <c r="R17" s="2">
        <v>1000</v>
      </c>
      <c r="S17" s="2">
        <v>4959</v>
      </c>
      <c r="T17" s="2">
        <v>1000</v>
      </c>
    </row>
    <row r="18" spans="1:20" ht="15.75" thickBot="1" x14ac:dyDescent="0.3">
      <c r="A18" s="99"/>
      <c r="B18" s="1">
        <v>8310.4</v>
      </c>
      <c r="C18" s="1" t="s">
        <v>180</v>
      </c>
      <c r="D18" s="2">
        <v>3605</v>
      </c>
      <c r="E18" s="2">
        <v>0</v>
      </c>
      <c r="F18" s="2">
        <v>3605</v>
      </c>
      <c r="G18" s="2">
        <v>1390</v>
      </c>
      <c r="H18" s="2">
        <v>3605</v>
      </c>
      <c r="I18" s="2">
        <v>235</v>
      </c>
      <c r="J18" s="2">
        <v>1500</v>
      </c>
      <c r="K18" s="2">
        <v>0</v>
      </c>
      <c r="L18" s="2">
        <v>2750</v>
      </c>
      <c r="M18" s="2">
        <v>248</v>
      </c>
      <c r="N18" s="2">
        <v>1000</v>
      </c>
      <c r="O18" s="2">
        <v>255</v>
      </c>
      <c r="P18" s="2">
        <v>0</v>
      </c>
      <c r="Q18" s="2"/>
      <c r="R18" s="2">
        <v>1000</v>
      </c>
      <c r="S18" s="2"/>
      <c r="T18" s="2">
        <v>1000</v>
      </c>
    </row>
    <row r="19" spans="1:20" x14ac:dyDescent="0.25">
      <c r="A19" s="97" t="s">
        <v>181</v>
      </c>
      <c r="B19" s="1">
        <v>1440.4</v>
      </c>
      <c r="C19" s="1" t="s">
        <v>182</v>
      </c>
      <c r="D19" s="2">
        <v>5000</v>
      </c>
      <c r="E19" s="2">
        <v>0</v>
      </c>
      <c r="F19" s="2">
        <v>22500</v>
      </c>
      <c r="G19" s="2">
        <v>26678</v>
      </c>
      <c r="H19" s="2">
        <v>20000</v>
      </c>
      <c r="I19" s="2">
        <v>17179</v>
      </c>
      <c r="J19" s="2">
        <v>12500</v>
      </c>
      <c r="K19" s="2">
        <v>8434</v>
      </c>
      <c r="L19" s="2">
        <v>10000</v>
      </c>
      <c r="M19" s="2">
        <v>6692</v>
      </c>
      <c r="N19" s="2">
        <v>5000</v>
      </c>
      <c r="O19" s="2">
        <v>0</v>
      </c>
      <c r="P19" s="2">
        <v>5000</v>
      </c>
      <c r="Q19" s="2">
        <v>3657</v>
      </c>
      <c r="R19" s="2">
        <v>5000</v>
      </c>
      <c r="S19" s="2">
        <v>8218</v>
      </c>
      <c r="T19" s="2">
        <v>20000</v>
      </c>
    </row>
    <row r="20" spans="1:20" x14ac:dyDescent="0.25">
      <c r="A20" s="98"/>
      <c r="B20" s="1">
        <v>8320.4</v>
      </c>
      <c r="C20" s="1" t="s">
        <v>183</v>
      </c>
      <c r="D20" s="2">
        <v>14000</v>
      </c>
      <c r="E20" s="2">
        <v>9728</v>
      </c>
      <c r="F20" s="2">
        <v>14000</v>
      </c>
      <c r="G20" s="2">
        <v>8451</v>
      </c>
      <c r="H20" s="2">
        <v>14000</v>
      </c>
      <c r="I20" s="2">
        <v>8557</v>
      </c>
      <c r="J20" s="2">
        <v>9000</v>
      </c>
      <c r="K20" s="2">
        <v>13315</v>
      </c>
      <c r="L20" s="2">
        <v>10000</v>
      </c>
      <c r="M20" s="2">
        <v>14373</v>
      </c>
      <c r="N20" s="2">
        <v>15000</v>
      </c>
      <c r="O20" s="2">
        <v>12601</v>
      </c>
      <c r="P20" s="2">
        <v>15000</v>
      </c>
      <c r="Q20" s="2">
        <v>14551</v>
      </c>
      <c r="R20" s="2">
        <v>15000</v>
      </c>
      <c r="S20" s="2">
        <v>8617</v>
      </c>
      <c r="T20" s="2">
        <v>16000</v>
      </c>
    </row>
    <row r="21" spans="1:20" x14ac:dyDescent="0.25">
      <c r="A21" s="98"/>
      <c r="B21" s="1">
        <v>8330.1</v>
      </c>
      <c r="C21" s="1" t="s">
        <v>184</v>
      </c>
      <c r="D21" s="2">
        <v>3400</v>
      </c>
      <c r="E21" s="2">
        <v>0</v>
      </c>
      <c r="F21" s="2">
        <v>3400</v>
      </c>
      <c r="G21" s="2">
        <v>0</v>
      </c>
      <c r="H21" s="2">
        <v>3468</v>
      </c>
      <c r="I21" s="2">
        <v>1941</v>
      </c>
      <c r="J21" s="2">
        <v>3538</v>
      </c>
      <c r="K21" s="2">
        <v>2860</v>
      </c>
      <c r="L21" s="2">
        <v>3000</v>
      </c>
      <c r="M21" s="2">
        <v>2946</v>
      </c>
      <c r="N21" s="2">
        <v>3060</v>
      </c>
      <c r="O21" s="2">
        <v>3067</v>
      </c>
      <c r="P21" s="2">
        <v>3228</v>
      </c>
      <c r="Q21" s="95">
        <v>3228</v>
      </c>
      <c r="R21" s="2">
        <v>3060</v>
      </c>
      <c r="S21" s="2">
        <v>2331</v>
      </c>
      <c r="T21" s="2">
        <v>3600</v>
      </c>
    </row>
    <row r="22" spans="1:20" x14ac:dyDescent="0.25">
      <c r="A22" s="98"/>
      <c r="B22" s="1">
        <v>8330.2000000000007</v>
      </c>
      <c r="C22" s="1" t="s">
        <v>185</v>
      </c>
      <c r="D22" s="2">
        <v>1250</v>
      </c>
      <c r="E22" s="2">
        <v>0</v>
      </c>
      <c r="F22" s="2">
        <v>1000</v>
      </c>
      <c r="G22" s="2">
        <v>0</v>
      </c>
      <c r="H22" s="2">
        <v>1000</v>
      </c>
      <c r="I22" s="2">
        <v>0</v>
      </c>
      <c r="J22" s="2">
        <v>1000</v>
      </c>
      <c r="K22" s="2">
        <v>0</v>
      </c>
      <c r="L22" s="2">
        <v>1000</v>
      </c>
      <c r="M22" s="2">
        <v>0</v>
      </c>
      <c r="N22" s="2">
        <v>1000</v>
      </c>
      <c r="O22" s="2">
        <v>0</v>
      </c>
      <c r="P22" s="2">
        <v>1000</v>
      </c>
      <c r="Q22" s="2"/>
      <c r="R22" s="2">
        <v>1000</v>
      </c>
      <c r="S22" s="2"/>
      <c r="T22" s="2">
        <v>1000</v>
      </c>
    </row>
    <row r="23" spans="1:20" x14ac:dyDescent="0.25">
      <c r="A23" s="98"/>
      <c r="B23" s="1">
        <v>8330.4</v>
      </c>
      <c r="C23" s="1" t="s">
        <v>186</v>
      </c>
      <c r="D23" s="2">
        <v>5258</v>
      </c>
      <c r="E23" s="2">
        <v>1244</v>
      </c>
      <c r="F23" s="2">
        <v>3500</v>
      </c>
      <c r="G23" s="2">
        <v>2786</v>
      </c>
      <c r="H23" s="2">
        <v>3500</v>
      </c>
      <c r="I23" s="2">
        <v>4516</v>
      </c>
      <c r="J23" s="2">
        <v>3500</v>
      </c>
      <c r="K23" s="2">
        <v>5959</v>
      </c>
      <c r="L23" s="2">
        <v>6000</v>
      </c>
      <c r="M23" s="2">
        <v>8831</v>
      </c>
      <c r="N23" s="2">
        <v>6000</v>
      </c>
      <c r="O23" s="2">
        <v>7779</v>
      </c>
      <c r="P23" s="2">
        <v>4326</v>
      </c>
      <c r="Q23" s="2">
        <v>5252</v>
      </c>
      <c r="R23" s="2">
        <v>6826</v>
      </c>
      <c r="S23" s="2">
        <v>3064</v>
      </c>
      <c r="T23" s="2">
        <v>7000</v>
      </c>
    </row>
    <row r="24" spans="1:20" x14ac:dyDescent="0.25">
      <c r="A24" s="98"/>
      <c r="B24" s="1">
        <v>8336.4</v>
      </c>
      <c r="C24" s="1" t="s">
        <v>187</v>
      </c>
      <c r="D24" s="2">
        <v>10000</v>
      </c>
      <c r="E24" s="2">
        <v>0</v>
      </c>
      <c r="F24" s="2">
        <v>10000</v>
      </c>
      <c r="G24" s="2">
        <v>0</v>
      </c>
      <c r="H24" s="2">
        <v>10000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/>
      <c r="R24" s="2">
        <v>0</v>
      </c>
      <c r="S24" s="2"/>
      <c r="T24" s="2">
        <v>0</v>
      </c>
    </row>
    <row r="25" spans="1:20" x14ac:dyDescent="0.25">
      <c r="A25" s="98"/>
      <c r="B25" s="1">
        <v>8340.1</v>
      </c>
      <c r="C25" s="1" t="s">
        <v>188</v>
      </c>
      <c r="D25" s="2">
        <v>44300</v>
      </c>
      <c r="E25" s="2">
        <v>42007</v>
      </c>
      <c r="F25" s="2">
        <v>44472</v>
      </c>
      <c r="G25" s="2">
        <v>46077</v>
      </c>
      <c r="H25" s="2">
        <v>45361</v>
      </c>
      <c r="I25" s="2">
        <v>53404</v>
      </c>
      <c r="J25" s="2">
        <v>46268</v>
      </c>
      <c r="K25" s="2">
        <v>46052</v>
      </c>
      <c r="L25" s="2">
        <v>46268</v>
      </c>
      <c r="M25" s="2">
        <v>48377</v>
      </c>
      <c r="N25" s="2">
        <v>47193</v>
      </c>
      <c r="O25" s="2">
        <v>50127</v>
      </c>
      <c r="P25" s="2">
        <v>49985</v>
      </c>
      <c r="Q25" s="2">
        <v>49985</v>
      </c>
      <c r="R25" s="2">
        <v>47193</v>
      </c>
      <c r="S25" s="2">
        <v>35877</v>
      </c>
      <c r="T25" s="2">
        <v>55000</v>
      </c>
    </row>
    <row r="26" spans="1:20" x14ac:dyDescent="0.25">
      <c r="A26" s="98"/>
      <c r="B26" s="1">
        <v>8340.2000000000007</v>
      </c>
      <c r="C26" s="1" t="s">
        <v>189</v>
      </c>
      <c r="D26" s="2">
        <v>14000</v>
      </c>
      <c r="E26" s="2">
        <v>41339</v>
      </c>
      <c r="F26" s="2">
        <v>14000</v>
      </c>
      <c r="G26" s="2">
        <v>2187</v>
      </c>
      <c r="H26" s="2">
        <v>14000</v>
      </c>
      <c r="I26" s="2">
        <v>0</v>
      </c>
      <c r="J26" s="2">
        <v>12500</v>
      </c>
      <c r="K26" s="2">
        <v>0</v>
      </c>
      <c r="L26" s="2">
        <v>22000</v>
      </c>
      <c r="M26" s="2">
        <v>20129</v>
      </c>
      <c r="N26" s="2">
        <v>27000</v>
      </c>
      <c r="O26" s="2">
        <v>19629</v>
      </c>
      <c r="P26" s="2">
        <v>32076</v>
      </c>
      <c r="Q26" s="2">
        <v>32076</v>
      </c>
      <c r="R26" s="2">
        <v>27000</v>
      </c>
      <c r="S26" s="2">
        <v>3904</v>
      </c>
      <c r="T26" s="2">
        <v>30000</v>
      </c>
    </row>
    <row r="27" spans="1:20" ht="15.75" thickBot="1" x14ac:dyDescent="0.3">
      <c r="A27" s="99"/>
      <c r="B27" s="1">
        <v>8340.4</v>
      </c>
      <c r="C27" s="1" t="s">
        <v>190</v>
      </c>
      <c r="D27" s="2">
        <v>34000</v>
      </c>
      <c r="E27" s="2">
        <v>28227</v>
      </c>
      <c r="F27" s="2">
        <v>110000</v>
      </c>
      <c r="G27" s="2">
        <v>44647</v>
      </c>
      <c r="H27" s="2">
        <v>50000</v>
      </c>
      <c r="I27" s="2">
        <v>24937</v>
      </c>
      <c r="J27" s="2">
        <v>25877</v>
      </c>
      <c r="K27" s="2">
        <v>31425</v>
      </c>
      <c r="L27" s="2">
        <v>25877</v>
      </c>
      <c r="M27" s="2">
        <v>55756</v>
      </c>
      <c r="N27" s="2">
        <v>26492</v>
      </c>
      <c r="O27" s="2">
        <v>9437</v>
      </c>
      <c r="P27" s="2">
        <v>16205</v>
      </c>
      <c r="Q27" s="2">
        <v>12290</v>
      </c>
      <c r="R27" s="2">
        <v>26492</v>
      </c>
      <c r="S27" s="2">
        <v>8321</v>
      </c>
      <c r="T27" s="2">
        <v>26000</v>
      </c>
    </row>
    <row r="28" spans="1:20" ht="15.75" thickBot="1" x14ac:dyDescent="0.3">
      <c r="A28" s="62"/>
      <c r="B28" s="1">
        <v>8397.2000000000007</v>
      </c>
      <c r="C28" s="1" t="s">
        <v>191</v>
      </c>
      <c r="D28" s="2"/>
      <c r="E28" s="2"/>
      <c r="F28" s="2"/>
      <c r="G28" s="2">
        <v>228265</v>
      </c>
      <c r="H28" s="2">
        <v>75000</v>
      </c>
      <c r="I28" s="2">
        <v>75000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/>
      <c r="R28" s="2">
        <v>0</v>
      </c>
      <c r="S28" s="2"/>
      <c r="T28" s="2">
        <v>0</v>
      </c>
    </row>
    <row r="29" spans="1:20" x14ac:dyDescent="0.25">
      <c r="A29" s="97"/>
      <c r="B29" s="1">
        <v>9010.7999999999993</v>
      </c>
      <c r="C29" s="1" t="s">
        <v>152</v>
      </c>
      <c r="D29" s="2">
        <v>8350</v>
      </c>
      <c r="E29" s="2">
        <v>1226</v>
      </c>
      <c r="F29" s="2">
        <v>4353</v>
      </c>
      <c r="G29" s="2">
        <v>5289</v>
      </c>
      <c r="H29" s="2">
        <v>5972</v>
      </c>
      <c r="I29" s="2">
        <v>5879</v>
      </c>
      <c r="J29" s="2">
        <v>10061</v>
      </c>
      <c r="K29" s="2">
        <v>9206</v>
      </c>
      <c r="L29" s="2">
        <v>8400</v>
      </c>
      <c r="M29" s="2">
        <v>6500</v>
      </c>
      <c r="N29" s="2">
        <v>6500</v>
      </c>
      <c r="O29" s="2">
        <v>6500</v>
      </c>
      <c r="P29" s="2">
        <v>8400</v>
      </c>
      <c r="Q29" s="2">
        <v>8400</v>
      </c>
      <c r="R29" s="2">
        <v>6500</v>
      </c>
      <c r="S29" s="2">
        <v>6500</v>
      </c>
      <c r="T29" s="2">
        <v>12681</v>
      </c>
    </row>
    <row r="30" spans="1:20" x14ac:dyDescent="0.25">
      <c r="A30" s="98"/>
      <c r="B30" s="1">
        <v>9030.7999999999993</v>
      </c>
      <c r="C30" s="1" t="s">
        <v>192</v>
      </c>
      <c r="D30" s="2">
        <v>3574</v>
      </c>
      <c r="E30" s="2">
        <v>3221</v>
      </c>
      <c r="F30" s="2">
        <v>3574</v>
      </c>
      <c r="G30" s="2">
        <v>4325</v>
      </c>
      <c r="H30" s="2">
        <f>SUM(H14+H15+H16+H21+H25)*0.062</f>
        <v>3777.7840000000001</v>
      </c>
      <c r="I30" s="2">
        <v>3774</v>
      </c>
      <c r="J30" s="2">
        <f>SUM(J14+J15+J16+J21+J25)*0.062</f>
        <v>3849.6419999999998</v>
      </c>
      <c r="K30" s="2">
        <v>3790</v>
      </c>
      <c r="L30" s="2">
        <f>SUM(L14+L15+L16+L21+L25)*0.062</f>
        <v>3816.2860000000001</v>
      </c>
      <c r="M30" s="2">
        <v>4768</v>
      </c>
      <c r="N30" s="2">
        <f>SUM(N14+N15+N16+N21+N25)*0.062</f>
        <v>3888.8879999999999</v>
      </c>
      <c r="O30" s="2">
        <v>4923</v>
      </c>
      <c r="P30" s="2">
        <v>4673</v>
      </c>
      <c r="Q30" s="2">
        <v>4937</v>
      </c>
      <c r="R30" s="2">
        <f>SUM(R14+R15+R16+R21+R25)*0.062</f>
        <v>3888.8879999999999</v>
      </c>
      <c r="S30" s="2">
        <v>3526</v>
      </c>
      <c r="T30" s="2">
        <f>SUM(T14+T15+T16+T21+T25)*0.0765</f>
        <v>5710.2659999999996</v>
      </c>
    </row>
    <row r="31" spans="1:20" x14ac:dyDescent="0.25">
      <c r="A31" s="98"/>
      <c r="B31" s="1">
        <v>9040.7999999999993</v>
      </c>
      <c r="C31" s="1" t="s">
        <v>193</v>
      </c>
      <c r="D31" s="2">
        <v>4000</v>
      </c>
      <c r="E31" s="2">
        <v>3506</v>
      </c>
      <c r="F31" s="2">
        <v>4000</v>
      </c>
      <c r="G31" s="2">
        <v>3155</v>
      </c>
      <c r="H31" s="2">
        <v>4000</v>
      </c>
      <c r="I31" s="2">
        <v>2692</v>
      </c>
      <c r="J31" s="2">
        <v>4000</v>
      </c>
      <c r="K31" s="2">
        <v>4000</v>
      </c>
      <c r="L31" s="2">
        <v>4000</v>
      </c>
      <c r="M31" s="2">
        <v>4000</v>
      </c>
      <c r="N31" s="2">
        <v>4500</v>
      </c>
      <c r="O31" s="2">
        <v>4000</v>
      </c>
      <c r="P31" s="2">
        <v>4500</v>
      </c>
      <c r="Q31" s="2">
        <v>4000</v>
      </c>
      <c r="R31" s="2">
        <v>4500</v>
      </c>
      <c r="S31" s="2">
        <v>3365</v>
      </c>
      <c r="T31" s="2">
        <v>4500</v>
      </c>
    </row>
    <row r="32" spans="1:20" ht="15.75" thickBot="1" x14ac:dyDescent="0.3">
      <c r="A32" s="99"/>
      <c r="B32" s="1">
        <v>9060.7999999999993</v>
      </c>
      <c r="C32" s="1" t="s">
        <v>194</v>
      </c>
      <c r="D32" s="2">
        <v>5000</v>
      </c>
      <c r="E32" s="2">
        <v>4261</v>
      </c>
      <c r="F32" s="2">
        <v>5000</v>
      </c>
      <c r="G32" s="2">
        <v>5472</v>
      </c>
      <c r="H32" s="2">
        <v>8333</v>
      </c>
      <c r="I32" s="2">
        <v>7829</v>
      </c>
      <c r="J32" s="2">
        <v>10400</v>
      </c>
      <c r="K32" s="2">
        <v>12442</v>
      </c>
      <c r="L32" s="2">
        <v>15000</v>
      </c>
      <c r="M32" s="2">
        <v>13434</v>
      </c>
      <c r="N32" s="2">
        <v>17000</v>
      </c>
      <c r="O32" s="2">
        <v>15516</v>
      </c>
      <c r="P32" s="2">
        <v>17519</v>
      </c>
      <c r="Q32" s="2">
        <v>17518</v>
      </c>
      <c r="R32" s="2">
        <v>17000</v>
      </c>
      <c r="S32" s="2">
        <v>12827</v>
      </c>
      <c r="T32" s="2">
        <v>20000</v>
      </c>
    </row>
    <row r="33" spans="1:20" x14ac:dyDescent="0.25">
      <c r="A33" s="97" t="s">
        <v>61</v>
      </c>
      <c r="B33" s="1">
        <v>1990.4</v>
      </c>
      <c r="C33" s="1" t="s">
        <v>83</v>
      </c>
      <c r="D33" s="2">
        <v>10000</v>
      </c>
      <c r="E33" s="2">
        <v>0</v>
      </c>
      <c r="F33" s="2">
        <v>10000</v>
      </c>
      <c r="G33" s="2">
        <v>0</v>
      </c>
      <c r="H33" s="2">
        <v>10000</v>
      </c>
      <c r="I33" s="2">
        <v>0</v>
      </c>
      <c r="J33" s="2">
        <v>10000</v>
      </c>
      <c r="K33" s="2">
        <v>0</v>
      </c>
      <c r="L33" s="2">
        <v>12000</v>
      </c>
      <c r="M33" s="2">
        <v>0</v>
      </c>
      <c r="N33" s="2">
        <v>12000</v>
      </c>
      <c r="O33" s="2">
        <v>0</v>
      </c>
      <c r="P33" s="2">
        <v>12000</v>
      </c>
      <c r="Q33" s="2"/>
      <c r="R33" s="2">
        <v>12000</v>
      </c>
      <c r="S33" s="2"/>
      <c r="T33" s="2">
        <v>12000</v>
      </c>
    </row>
    <row r="34" spans="1:20" x14ac:dyDescent="0.25">
      <c r="A34" s="98"/>
      <c r="B34" s="1">
        <v>9501.9</v>
      </c>
      <c r="C34" s="1" t="s">
        <v>195</v>
      </c>
      <c r="D34" s="2">
        <v>0</v>
      </c>
      <c r="E34" s="2">
        <v>10000</v>
      </c>
      <c r="F34" s="2">
        <v>0</v>
      </c>
      <c r="G34" s="2">
        <v>0</v>
      </c>
      <c r="H34" s="2">
        <v>0</v>
      </c>
      <c r="I34" s="2">
        <v>0</v>
      </c>
      <c r="J34" s="63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/>
      <c r="R34" s="2">
        <v>0</v>
      </c>
      <c r="S34" s="2"/>
      <c r="T34" s="2">
        <v>0</v>
      </c>
    </row>
    <row r="35" spans="1:20" ht="15.75" thickBot="1" x14ac:dyDescent="0.3">
      <c r="A35" s="99"/>
      <c r="B35" s="1">
        <v>9950.9</v>
      </c>
      <c r="C35" s="1" t="s">
        <v>161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63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16500</v>
      </c>
      <c r="Q35" s="2">
        <v>16500</v>
      </c>
      <c r="R35" s="2">
        <v>0</v>
      </c>
      <c r="S35" s="2">
        <v>137200</v>
      </c>
      <c r="T35" s="2">
        <v>0</v>
      </c>
    </row>
    <row r="36" spans="1:20" x14ac:dyDescent="0.25">
      <c r="A36" s="97" t="s">
        <v>159</v>
      </c>
      <c r="B36" s="3" t="s">
        <v>196</v>
      </c>
      <c r="C36" s="1" t="s">
        <v>197</v>
      </c>
      <c r="D36" s="2">
        <v>71281</v>
      </c>
      <c r="E36" s="2">
        <v>71334</v>
      </c>
      <c r="F36" s="2">
        <v>67130</v>
      </c>
      <c r="G36" s="2">
        <v>67130</v>
      </c>
      <c r="H36" s="2">
        <v>68151</v>
      </c>
      <c r="I36" s="2">
        <v>68151</v>
      </c>
      <c r="J36" s="63">
        <v>68200</v>
      </c>
      <c r="K36" s="2">
        <v>69200</v>
      </c>
      <c r="L36" s="2">
        <v>71386</v>
      </c>
      <c r="M36" s="2">
        <v>70278</v>
      </c>
      <c r="N36" s="2">
        <v>71386</v>
      </c>
      <c r="O36" s="2">
        <v>71386</v>
      </c>
      <c r="P36" s="2">
        <v>72524</v>
      </c>
      <c r="Q36" s="2">
        <v>72524</v>
      </c>
      <c r="R36" s="2">
        <v>72524</v>
      </c>
      <c r="S36" s="2">
        <v>73693</v>
      </c>
      <c r="T36" s="2"/>
    </row>
    <row r="37" spans="1:20" x14ac:dyDescent="0.25">
      <c r="A37" s="98"/>
      <c r="B37" s="3">
        <v>9720.6</v>
      </c>
      <c r="C37" s="1" t="s">
        <v>198</v>
      </c>
      <c r="D37" s="2">
        <v>11871</v>
      </c>
      <c r="E37" s="2">
        <v>11810</v>
      </c>
      <c r="F37" s="2">
        <v>13540</v>
      </c>
      <c r="G37" s="2">
        <v>13540</v>
      </c>
      <c r="H37" s="2">
        <v>11693.86</v>
      </c>
      <c r="I37" s="2">
        <v>11694</v>
      </c>
      <c r="J37" s="63">
        <v>9820</v>
      </c>
      <c r="K37" s="2">
        <v>9820</v>
      </c>
      <c r="L37" s="2">
        <v>5985</v>
      </c>
      <c r="M37" s="2">
        <v>7917</v>
      </c>
      <c r="N37" s="2">
        <v>5985</v>
      </c>
      <c r="O37" s="2">
        <v>5984</v>
      </c>
      <c r="P37" s="2">
        <v>4021</v>
      </c>
      <c r="Q37" s="2">
        <v>4021</v>
      </c>
      <c r="R37" s="2">
        <v>4021</v>
      </c>
      <c r="S37" s="2">
        <v>2027</v>
      </c>
      <c r="T37" s="2"/>
    </row>
    <row r="38" spans="1:20" x14ac:dyDescent="0.25">
      <c r="A38" s="98"/>
      <c r="B38" s="3" t="s">
        <v>199</v>
      </c>
      <c r="C38" s="1" t="s">
        <v>200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/>
      <c r="R38" s="1">
        <v>0</v>
      </c>
      <c r="S38" s="1"/>
      <c r="T38" s="1">
        <v>0</v>
      </c>
    </row>
    <row r="39" spans="1:20" ht="15.75" thickBot="1" x14ac:dyDescent="0.3">
      <c r="A39" s="99"/>
      <c r="B39" s="3">
        <v>9730.7000000000007</v>
      </c>
      <c r="C39" s="1" t="s">
        <v>201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/>
      <c r="R39" s="1">
        <v>0</v>
      </c>
      <c r="S39" s="1"/>
      <c r="T39" s="1">
        <v>0</v>
      </c>
    </row>
    <row r="40" spans="1:20" x14ac:dyDescent="0.25">
      <c r="F40" s="4"/>
      <c r="G40" s="4" t="e">
        <f>G14+G15+G16+G18+G19+G20+G23+G25+G26+G27+G29+G30+#REF!+G31+G32+G36+G37</f>
        <v>#REF!</v>
      </c>
      <c r="H40" s="4"/>
      <c r="I40" s="4">
        <f t="shared" ref="I40:T40" si="6">SUM(I14:I39)</f>
        <v>296407</v>
      </c>
      <c r="J40" s="4">
        <f t="shared" si="6"/>
        <v>245298.64199999999</v>
      </c>
      <c r="K40" s="4">
        <f t="shared" si="6"/>
        <v>232774</v>
      </c>
      <c r="L40" s="4">
        <f t="shared" si="6"/>
        <v>260767.28599999999</v>
      </c>
      <c r="M40" s="4">
        <f t="shared" si="6"/>
        <v>275254</v>
      </c>
      <c r="N40" s="4">
        <f t="shared" si="6"/>
        <v>266475.88800000004</v>
      </c>
      <c r="O40" s="4">
        <f t="shared" si="6"/>
        <v>222369</v>
      </c>
      <c r="P40" s="4">
        <f t="shared" si="6"/>
        <v>279260</v>
      </c>
      <c r="Q40" s="4">
        <f t="shared" si="6"/>
        <v>260267</v>
      </c>
      <c r="R40" s="4">
        <f t="shared" si="6"/>
        <v>266475.88800000004</v>
      </c>
      <c r="S40" s="4">
        <f t="shared" si="6"/>
        <v>322310</v>
      </c>
      <c r="T40" s="4">
        <f t="shared" si="6"/>
        <v>231535.266</v>
      </c>
    </row>
    <row r="42" spans="1:20" x14ac:dyDescent="0.25">
      <c r="A42" s="1" t="s">
        <v>175</v>
      </c>
      <c r="B42" s="1"/>
      <c r="C42" s="1" t="s">
        <v>202</v>
      </c>
      <c r="D42" s="2">
        <f t="shared" ref="D42:T42" si="7">SUM(D14:D18)</f>
        <v>14550</v>
      </c>
      <c r="E42" s="2">
        <f t="shared" si="7"/>
        <v>9922</v>
      </c>
      <c r="F42" s="2">
        <f t="shared" si="7"/>
        <v>16530</v>
      </c>
      <c r="G42" s="2">
        <f t="shared" si="7"/>
        <v>11853</v>
      </c>
      <c r="H42" s="2">
        <f t="shared" si="7"/>
        <v>16708</v>
      </c>
      <c r="I42" s="2">
        <f t="shared" si="7"/>
        <v>10854</v>
      </c>
      <c r="J42" s="2">
        <f t="shared" si="7"/>
        <v>14785</v>
      </c>
      <c r="K42" s="2">
        <f t="shared" si="7"/>
        <v>16271</v>
      </c>
      <c r="L42" s="2">
        <f t="shared" si="7"/>
        <v>16035</v>
      </c>
      <c r="M42" s="2">
        <f t="shared" si="7"/>
        <v>11253</v>
      </c>
      <c r="N42" s="2">
        <f t="shared" si="7"/>
        <v>14471</v>
      </c>
      <c r="O42" s="2">
        <f t="shared" si="7"/>
        <v>11420</v>
      </c>
      <c r="P42" s="2">
        <f t="shared" si="7"/>
        <v>12303</v>
      </c>
      <c r="Q42" s="2">
        <f t="shared" si="7"/>
        <v>11328</v>
      </c>
      <c r="R42" s="2">
        <f t="shared" si="7"/>
        <v>14471</v>
      </c>
      <c r="S42" s="2">
        <f t="shared" si="7"/>
        <v>12840</v>
      </c>
      <c r="T42" s="2">
        <f t="shared" si="7"/>
        <v>18044</v>
      </c>
    </row>
    <row r="43" spans="1:20" x14ac:dyDescent="0.25">
      <c r="A43" s="1" t="s">
        <v>181</v>
      </c>
      <c r="B43" s="1"/>
      <c r="C43" s="1" t="s">
        <v>203</v>
      </c>
      <c r="D43" s="2">
        <f>SUM(D19:D27)</f>
        <v>131208</v>
      </c>
      <c r="E43" s="2">
        <f>SUM(E19:E27)</f>
        <v>122545</v>
      </c>
      <c r="F43" s="2">
        <f>SUM(F19:F27)</f>
        <v>222872</v>
      </c>
      <c r="G43" s="2">
        <f>SUM(G19:G27)</f>
        <v>130826</v>
      </c>
      <c r="H43" s="2">
        <f>SUM(H19:H28)</f>
        <v>236329</v>
      </c>
      <c r="I43" s="2">
        <f t="shared" ref="I43:T43" si="8">SUM(I19:I27)</f>
        <v>110534</v>
      </c>
      <c r="J43" s="2">
        <f t="shared" si="8"/>
        <v>114183</v>
      </c>
      <c r="K43" s="2">
        <f t="shared" si="8"/>
        <v>108045</v>
      </c>
      <c r="L43" s="2">
        <f t="shared" si="8"/>
        <v>124145</v>
      </c>
      <c r="M43" s="2">
        <f t="shared" si="8"/>
        <v>157104</v>
      </c>
      <c r="N43" s="2">
        <f t="shared" si="8"/>
        <v>130745</v>
      </c>
      <c r="O43" s="2">
        <f t="shared" si="8"/>
        <v>102640</v>
      </c>
      <c r="P43" s="2">
        <f t="shared" si="8"/>
        <v>126820</v>
      </c>
      <c r="Q43" s="2">
        <f t="shared" si="8"/>
        <v>121039</v>
      </c>
      <c r="R43" s="2">
        <f t="shared" si="8"/>
        <v>131571</v>
      </c>
      <c r="S43" s="2">
        <f t="shared" si="8"/>
        <v>70332</v>
      </c>
      <c r="T43" s="2">
        <f t="shared" si="8"/>
        <v>158600</v>
      </c>
    </row>
    <row r="44" spans="1:20" x14ac:dyDescent="0.25">
      <c r="A44" s="1" t="s">
        <v>151</v>
      </c>
      <c r="B44" s="1"/>
      <c r="C44" s="1" t="s">
        <v>204</v>
      </c>
      <c r="D44" s="2">
        <f t="shared" ref="D44:T44" si="9">SUM(D29:D32)</f>
        <v>20924</v>
      </c>
      <c r="E44" s="2">
        <f t="shared" si="9"/>
        <v>12214</v>
      </c>
      <c r="F44" s="2">
        <f t="shared" si="9"/>
        <v>16927</v>
      </c>
      <c r="G44" s="2">
        <f t="shared" si="9"/>
        <v>18241</v>
      </c>
      <c r="H44" s="2">
        <f t="shared" si="9"/>
        <v>22082.784</v>
      </c>
      <c r="I44" s="2">
        <f t="shared" si="9"/>
        <v>20174</v>
      </c>
      <c r="J44" s="2">
        <f t="shared" si="9"/>
        <v>28310.642</v>
      </c>
      <c r="K44" s="2">
        <f t="shared" si="9"/>
        <v>29438</v>
      </c>
      <c r="L44" s="2">
        <f t="shared" si="9"/>
        <v>31216.286</v>
      </c>
      <c r="M44" s="2">
        <f t="shared" si="9"/>
        <v>28702</v>
      </c>
      <c r="N44" s="2">
        <f t="shared" si="9"/>
        <v>31888.887999999999</v>
      </c>
      <c r="O44" s="2">
        <f t="shared" si="9"/>
        <v>30939</v>
      </c>
      <c r="P44" s="2">
        <f t="shared" si="9"/>
        <v>35092</v>
      </c>
      <c r="Q44" s="2">
        <f t="shared" si="9"/>
        <v>34855</v>
      </c>
      <c r="R44" s="2">
        <f t="shared" si="9"/>
        <v>31888.887999999999</v>
      </c>
      <c r="S44" s="2">
        <f t="shared" si="9"/>
        <v>26218</v>
      </c>
      <c r="T44" s="2">
        <f t="shared" si="9"/>
        <v>42891.266000000003</v>
      </c>
    </row>
    <row r="45" spans="1:20" x14ac:dyDescent="0.25">
      <c r="A45" s="1" t="s">
        <v>61</v>
      </c>
      <c r="B45" s="1"/>
      <c r="C45" s="1" t="s">
        <v>205</v>
      </c>
      <c r="D45" s="2">
        <f>SUM(D33:D35)</f>
        <v>10000</v>
      </c>
      <c r="E45" s="2">
        <f t="shared" ref="E45" si="10">SUM(E33:E35)</f>
        <v>10000</v>
      </c>
      <c r="F45" s="2">
        <f t="shared" ref="F45:K45" si="11">SUM(F33:F35)</f>
        <v>10000</v>
      </c>
      <c r="G45" s="2">
        <f t="shared" si="11"/>
        <v>0</v>
      </c>
      <c r="H45" s="2">
        <f t="shared" si="11"/>
        <v>10000</v>
      </c>
      <c r="I45" s="2">
        <f t="shared" si="11"/>
        <v>0</v>
      </c>
      <c r="J45" s="2">
        <f t="shared" si="11"/>
        <v>10000</v>
      </c>
      <c r="K45" s="2">
        <f t="shared" si="11"/>
        <v>0</v>
      </c>
      <c r="L45" s="2">
        <f>SUM(L33:L35)</f>
        <v>12000</v>
      </c>
      <c r="M45" s="2">
        <f t="shared" ref="M45:O45" si="12">SUM(M33:M35)</f>
        <v>0</v>
      </c>
      <c r="N45" s="2">
        <f>SUM(N33:N35)</f>
        <v>12000</v>
      </c>
      <c r="O45" s="2">
        <f t="shared" si="12"/>
        <v>0</v>
      </c>
      <c r="P45" s="2">
        <f>SUM(P33:P35)</f>
        <v>28500</v>
      </c>
      <c r="Q45" s="2">
        <f>SUM(Q33:Q35)</f>
        <v>16500</v>
      </c>
      <c r="R45" s="2">
        <f>SUM(R33:R35)</f>
        <v>12000</v>
      </c>
      <c r="S45" s="2">
        <f>SUM(S33:S35)</f>
        <v>137200</v>
      </c>
      <c r="T45" s="2">
        <f>SUM(T33:T35)</f>
        <v>12000</v>
      </c>
    </row>
    <row r="46" spans="1:20" x14ac:dyDescent="0.25">
      <c r="A46" s="1" t="s">
        <v>159</v>
      </c>
      <c r="B46" s="1"/>
      <c r="C46" s="1" t="s">
        <v>206</v>
      </c>
      <c r="D46" s="16">
        <f>SUM(D36:D39)</f>
        <v>83152</v>
      </c>
      <c r="E46" s="16">
        <f t="shared" ref="E46" si="13">SUM(E36:E39)</f>
        <v>83144</v>
      </c>
      <c r="F46" s="16">
        <f t="shared" ref="F46:K46" si="14">SUM(F36:F39)</f>
        <v>80670</v>
      </c>
      <c r="G46" s="16">
        <f t="shared" si="14"/>
        <v>80670</v>
      </c>
      <c r="H46" s="16">
        <f t="shared" si="14"/>
        <v>79844.86</v>
      </c>
      <c r="I46" s="16">
        <f t="shared" si="14"/>
        <v>79845</v>
      </c>
      <c r="J46" s="16">
        <f t="shared" si="14"/>
        <v>78020</v>
      </c>
      <c r="K46" s="16">
        <f t="shared" si="14"/>
        <v>79020</v>
      </c>
      <c r="L46" s="16">
        <f>SUM(L36:L39)</f>
        <v>77371</v>
      </c>
      <c r="M46" s="16">
        <f t="shared" ref="M46:O46" si="15">SUM(M36:M39)</f>
        <v>78195</v>
      </c>
      <c r="N46" s="16">
        <f>SUM(N36:N39)</f>
        <v>77371</v>
      </c>
      <c r="O46" s="16">
        <f t="shared" si="15"/>
        <v>77370</v>
      </c>
      <c r="P46" s="16">
        <f>SUM(P36:P39)</f>
        <v>76545</v>
      </c>
      <c r="Q46" s="16">
        <f>SUM(Q36:Q39)</f>
        <v>76545</v>
      </c>
      <c r="R46" s="16">
        <f>SUM(R36:R39)</f>
        <v>76545</v>
      </c>
      <c r="S46" s="16">
        <f>SUM(S36:S39)</f>
        <v>75720</v>
      </c>
      <c r="T46" s="16">
        <f>SUM(T36:T39)</f>
        <v>0</v>
      </c>
    </row>
    <row r="47" spans="1:20" x14ac:dyDescent="0.25">
      <c r="C47" t="s">
        <v>207</v>
      </c>
      <c r="D47" s="4">
        <f>SUM(D42:D46)</f>
        <v>259834</v>
      </c>
      <c r="E47" s="4">
        <f t="shared" ref="E47" si="16">SUM(E42:E46)</f>
        <v>237825</v>
      </c>
      <c r="F47" s="4">
        <f t="shared" ref="F47:L47" si="17">SUM(F42:F46)</f>
        <v>346999</v>
      </c>
      <c r="G47" s="4">
        <f t="shared" si="17"/>
        <v>241590</v>
      </c>
      <c r="H47" s="4">
        <f t="shared" si="17"/>
        <v>364964.64399999997</v>
      </c>
      <c r="I47" s="4">
        <f t="shared" si="17"/>
        <v>221407</v>
      </c>
      <c r="J47" s="4">
        <f t="shared" si="17"/>
        <v>245298.64199999999</v>
      </c>
      <c r="K47" s="4">
        <f t="shared" si="17"/>
        <v>232774</v>
      </c>
      <c r="L47" s="4">
        <f t="shared" si="17"/>
        <v>260767.28599999999</v>
      </c>
      <c r="M47" s="4">
        <f t="shared" ref="M47:N47" si="18">SUM(M42:M46)</f>
        <v>275254</v>
      </c>
      <c r="N47" s="4">
        <f t="shared" si="18"/>
        <v>266475.88800000004</v>
      </c>
      <c r="O47" s="4">
        <f t="shared" ref="O47:Q47" si="19">SUM(O42:O46)</f>
        <v>222369</v>
      </c>
      <c r="P47" s="4">
        <f t="shared" si="19"/>
        <v>279260</v>
      </c>
      <c r="Q47" s="4">
        <f t="shared" si="19"/>
        <v>260267</v>
      </c>
      <c r="R47" s="4">
        <f t="shared" ref="R47:S47" si="20">SUM(R42:R46)</f>
        <v>266475.88800000004</v>
      </c>
      <c r="S47" s="4">
        <f t="shared" si="20"/>
        <v>322310</v>
      </c>
      <c r="T47" s="4">
        <f t="shared" ref="T47" si="21">SUM(T42:T46)</f>
        <v>231535.266</v>
      </c>
    </row>
    <row r="50" spans="3:20" x14ac:dyDescent="0.25">
      <c r="C50" t="s">
        <v>165</v>
      </c>
      <c r="D50" s="4">
        <f t="shared" ref="D50:E50" si="22">SUM(D47)</f>
        <v>259834</v>
      </c>
      <c r="E50" s="4">
        <f t="shared" si="22"/>
        <v>237825</v>
      </c>
      <c r="F50" s="4">
        <f t="shared" ref="F50:L50" si="23">SUM(F47)</f>
        <v>346999</v>
      </c>
      <c r="G50" s="4">
        <f t="shared" si="23"/>
        <v>241590</v>
      </c>
      <c r="H50" s="4">
        <f t="shared" si="23"/>
        <v>364964.64399999997</v>
      </c>
      <c r="I50" s="4">
        <f t="shared" si="23"/>
        <v>221407</v>
      </c>
      <c r="J50" s="4">
        <f t="shared" si="23"/>
        <v>245298.64199999999</v>
      </c>
      <c r="K50" s="4">
        <f t="shared" si="23"/>
        <v>232774</v>
      </c>
      <c r="L50" s="4">
        <f t="shared" si="23"/>
        <v>260767.28599999999</v>
      </c>
      <c r="M50" s="4">
        <f t="shared" ref="M50:N50" si="24">SUM(M47)</f>
        <v>275254</v>
      </c>
      <c r="N50" s="4">
        <f t="shared" si="24"/>
        <v>266475.88800000004</v>
      </c>
      <c r="O50" s="4">
        <f t="shared" ref="O50:Q50" si="25">SUM(O47)</f>
        <v>222369</v>
      </c>
      <c r="P50" s="4">
        <f t="shared" si="25"/>
        <v>279260</v>
      </c>
      <c r="Q50" s="4">
        <f t="shared" si="25"/>
        <v>260267</v>
      </c>
      <c r="R50" s="4">
        <f t="shared" ref="R50:S50" si="26">SUM(R47)</f>
        <v>266475.88800000004</v>
      </c>
      <c r="S50" s="4">
        <f t="shared" si="26"/>
        <v>322310</v>
      </c>
      <c r="T50" s="4">
        <f t="shared" ref="T50" si="27">SUM(T47)</f>
        <v>231535.266</v>
      </c>
    </row>
    <row r="51" spans="3:20" ht="15.75" thickBot="1" x14ac:dyDescent="0.3">
      <c r="C51" t="s">
        <v>170</v>
      </c>
      <c r="D51" s="30">
        <f t="shared" ref="D51:T51" si="28">SUM(D11)</f>
        <v>260670</v>
      </c>
      <c r="E51" s="30">
        <f t="shared" si="28"/>
        <v>263161</v>
      </c>
      <c r="F51" s="30">
        <f t="shared" si="28"/>
        <v>241575</v>
      </c>
      <c r="G51" s="30">
        <f t="shared" si="28"/>
        <v>126594.73000000001</v>
      </c>
      <c r="H51" s="30">
        <f t="shared" si="28"/>
        <v>301575</v>
      </c>
      <c r="I51" s="30">
        <f t="shared" si="28"/>
        <v>301486</v>
      </c>
      <c r="J51" s="87">
        <f t="shared" si="28"/>
        <v>246075</v>
      </c>
      <c r="K51" s="30">
        <f t="shared" si="28"/>
        <v>253228</v>
      </c>
      <c r="L51" s="30">
        <f t="shared" si="28"/>
        <v>246075</v>
      </c>
      <c r="M51" s="30">
        <f t="shared" si="28"/>
        <v>306032.5</v>
      </c>
      <c r="N51" s="30">
        <f t="shared" si="28"/>
        <v>267260</v>
      </c>
      <c r="O51" s="30">
        <f t="shared" si="28"/>
        <v>283561</v>
      </c>
      <c r="P51" s="30">
        <f t="shared" si="28"/>
        <v>267260</v>
      </c>
      <c r="Q51" s="30">
        <f t="shared" si="28"/>
        <v>283984</v>
      </c>
      <c r="R51" s="30">
        <f t="shared" si="28"/>
        <v>267260</v>
      </c>
      <c r="S51" s="30">
        <f t="shared" si="28"/>
        <v>290596</v>
      </c>
      <c r="T51" s="30">
        <f t="shared" si="28"/>
        <v>224182</v>
      </c>
    </row>
    <row r="52" spans="3:20" ht="15.75" thickTop="1" x14ac:dyDescent="0.25">
      <c r="C52" t="s">
        <v>208</v>
      </c>
      <c r="D52" s="4">
        <f>SUM(D50-E51)</f>
        <v>-3327</v>
      </c>
      <c r="E52" s="4" t="e">
        <f>SUM(E50-#REF!)</f>
        <v>#REF!</v>
      </c>
      <c r="F52" s="4">
        <f t="shared" ref="F52:L52" si="29">SUM(F50-F51)</f>
        <v>105424</v>
      </c>
      <c r="G52" s="4">
        <f t="shared" si="29"/>
        <v>114995.26999999999</v>
      </c>
      <c r="H52" s="4">
        <f t="shared" si="29"/>
        <v>63389.643999999971</v>
      </c>
      <c r="I52" s="4">
        <f t="shared" si="29"/>
        <v>-80079</v>
      </c>
      <c r="J52" s="4">
        <f t="shared" si="29"/>
        <v>-776.35800000000745</v>
      </c>
      <c r="K52" s="4">
        <f t="shared" si="29"/>
        <v>-20454</v>
      </c>
      <c r="L52" s="4">
        <f t="shared" si="29"/>
        <v>14692.285999999993</v>
      </c>
      <c r="M52" s="4">
        <f t="shared" ref="M52:N52" si="30">SUM(M50-M51)</f>
        <v>-30778.5</v>
      </c>
      <c r="N52" s="4">
        <f t="shared" si="30"/>
        <v>-784.11199999996461</v>
      </c>
      <c r="O52" s="4">
        <f t="shared" ref="O52:Q52" si="31">SUM(O50-O51)</f>
        <v>-61192</v>
      </c>
      <c r="P52" s="4">
        <f t="shared" si="31"/>
        <v>12000</v>
      </c>
      <c r="Q52" s="4">
        <f t="shared" si="31"/>
        <v>-23717</v>
      </c>
      <c r="R52" s="4">
        <f t="shared" ref="R52:S52" si="32">SUM(R50-R51)</f>
        <v>-784.11199999996461</v>
      </c>
      <c r="S52" s="4">
        <f t="shared" si="32"/>
        <v>31714</v>
      </c>
      <c r="T52" s="4">
        <f t="shared" ref="T52" si="33">SUM(T50-T51)</f>
        <v>7353.2660000000033</v>
      </c>
    </row>
  </sheetData>
  <mergeCells count="11">
    <mergeCell ref="A1:D1"/>
    <mergeCell ref="B2:C2"/>
    <mergeCell ref="B3:C3"/>
    <mergeCell ref="A4:A9"/>
    <mergeCell ref="B12:C12"/>
    <mergeCell ref="A36:A39"/>
    <mergeCell ref="A33:A35"/>
    <mergeCell ref="B13:C13"/>
    <mergeCell ref="A14:A18"/>
    <mergeCell ref="A19:A27"/>
    <mergeCell ref="A29:A32"/>
  </mergeCells>
  <printOptions gridLines="1"/>
  <pageMargins left="0.7" right="0.7" top="0.75" bottom="0.75" header="0.3" footer="0.3"/>
  <pageSetup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of Budget</vt:lpstr>
      <vt:lpstr>General A</vt:lpstr>
      <vt:lpstr>Water F</vt:lpstr>
      <vt:lpstr>'General A'!Print_Area</vt:lpstr>
      <vt:lpstr>'Summary of Budget'!Print_Area</vt:lpstr>
      <vt:lpstr>'Water 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</dc:creator>
  <cp:keywords/>
  <dc:description/>
  <cp:lastModifiedBy>Robert Valenty</cp:lastModifiedBy>
  <cp:revision/>
  <cp:lastPrinted>2026-03-07T15:44:48Z</cp:lastPrinted>
  <dcterms:created xsi:type="dcterms:W3CDTF">2013-12-07T00:47:15Z</dcterms:created>
  <dcterms:modified xsi:type="dcterms:W3CDTF">2026-03-29T14:49:39Z</dcterms:modified>
  <cp:category/>
  <cp:contentStatus/>
</cp:coreProperties>
</file>